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225" windowWidth="14805" windowHeight="7890" activeTab="4"/>
  </bookViews>
  <sheets>
    <sheet name="1кв" sheetId="25" r:id="rId1"/>
    <sheet name="2кв" sheetId="26" r:id="rId2"/>
    <sheet name="3кв" sheetId="27" r:id="rId3"/>
    <sheet name="4кв" sheetId="28" r:id="rId4"/>
    <sheet name="отчет" sheetId="29" r:id="rId5"/>
  </sheets>
  <definedNames>
    <definedName name="_xlnm.Print_Area" localSheetId="0">'1кв'!$A$1:$E$55</definedName>
    <definedName name="_xlnm.Print_Area" localSheetId="1">'2кв'!$A$1:$E$57</definedName>
    <definedName name="_xlnm.Print_Area" localSheetId="2">'3кв'!$A$1:$E$56</definedName>
    <definedName name="_xlnm.Print_Area" localSheetId="3">'4кв'!$A$1:$E$56</definedName>
    <definedName name="_xlnm.Print_Area" localSheetId="4">отчет!$A$1:$C$48</definedName>
  </definedNames>
  <calcPr calcId="152511"/>
</workbook>
</file>

<file path=xl/calcChain.xml><?xml version="1.0" encoding="utf-8"?>
<calcChain xmlns="http://schemas.openxmlformats.org/spreadsheetml/2006/main">
  <c r="C36" i="29" l="1"/>
  <c r="C34" i="29"/>
  <c r="C33" i="29"/>
  <c r="C32" i="29"/>
  <c r="C31" i="29"/>
  <c r="C30" i="29"/>
  <c r="C27" i="29"/>
  <c r="C20" i="29" l="1"/>
  <c r="C21" i="29"/>
  <c r="C22" i="29"/>
  <c r="C23" i="29"/>
  <c r="C24" i="29"/>
  <c r="C25" i="29"/>
  <c r="C26" i="29"/>
  <c r="C19" i="29"/>
  <c r="C16" i="29"/>
  <c r="C15" i="29"/>
  <c r="C14" i="29"/>
  <c r="C13" i="29"/>
  <c r="C17" i="29" s="1"/>
  <c r="C6" i="29"/>
  <c r="B50" i="28"/>
  <c r="E29" i="28"/>
  <c r="D35" i="28"/>
  <c r="E31" i="28"/>
  <c r="E32" i="28"/>
  <c r="E33" i="28"/>
  <c r="E30" i="28"/>
  <c r="C42" i="29"/>
  <c r="C28" i="29" l="1"/>
  <c r="C37" i="29" s="1"/>
  <c r="E24" i="28" l="1"/>
  <c r="E22" i="28"/>
  <c r="E35" i="28" s="1"/>
  <c r="B55" i="28" s="1"/>
  <c r="B56" i="28" l="1"/>
  <c r="E22" i="27"/>
  <c r="B54" i="27"/>
  <c r="B53" i="27"/>
  <c r="E35" i="27"/>
  <c r="E33" i="27"/>
  <c r="E32" i="27"/>
  <c r="B50" i="27" l="1"/>
  <c r="E24" i="27"/>
  <c r="B55" i="27" l="1"/>
  <c r="B56" i="27" s="1"/>
  <c r="B50" i="26"/>
  <c r="E36" i="26"/>
  <c r="E32" i="26"/>
  <c r="E33" i="26"/>
  <c r="E34" i="26"/>
  <c r="E31" i="26"/>
  <c r="B55" i="26"/>
  <c r="B54" i="26"/>
  <c r="B53" i="26"/>
  <c r="E24" i="26"/>
  <c r="B56" i="26" s="1"/>
  <c r="E22" i="26"/>
  <c r="B57" i="26" l="1"/>
  <c r="E34" i="25"/>
  <c r="E32" i="25" l="1"/>
  <c r="B53" i="25" l="1"/>
  <c r="B52" i="25"/>
  <c r="B51" i="25"/>
  <c r="E24" i="25"/>
  <c r="E22" i="25"/>
  <c r="B54" i="25" l="1"/>
  <c r="B55" i="25" l="1"/>
</calcChain>
</file>

<file path=xl/sharedStrings.xml><?xml version="1.0" encoding="utf-8"?>
<sst xmlns="http://schemas.openxmlformats.org/spreadsheetml/2006/main" count="367" uniqueCount="134">
  <si>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</si>
  <si>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</si>
  <si>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</si>
  <si>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</si>
  <si>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</si>
  <si>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</si>
  <si>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</si>
  <si>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</si>
  <si>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</si>
  <si>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</si>
  <si>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</si>
  <si>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</si>
  <si>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</si>
  <si>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</si>
  <si>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</si>
  <si>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</si>
  <si>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</si>
  <si>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</si>
  <si>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</si>
  <si>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</si>
  <si>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</si>
  <si>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</si>
  <si>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</si>
  <si>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</si>
  <si>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г. Россошь, ул. Правды, д. 8</t>
  </si>
  <si>
    <r>
      <t xml:space="preserve">именуемый в дальнейшем "Заказчик", в лице  </t>
    </r>
    <r>
      <rPr>
        <b/>
        <u/>
        <sz val="11"/>
        <color theme="1"/>
        <rFont val="Times New Roman"/>
        <family val="1"/>
        <charset val="204"/>
      </rPr>
      <t>Рубцовой Анны Владимировны</t>
    </r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</si>
  <si>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№28,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№19 от 06.03.2015 г.</t>
    </r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</si>
  <si>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№20  от   01.04.2015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</si>
  <si>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№8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Правды</t>
    </r>
  </si>
  <si>
    <t>Стоимость материалов</t>
  </si>
  <si>
    <t>руб.</t>
  </si>
  <si>
    <r>
      <t xml:space="preserve">Заказчик - </t>
    </r>
    <r>
      <rPr>
        <b/>
        <sz val="11"/>
        <color theme="1"/>
        <rFont val="Times New Roman"/>
        <family val="1"/>
        <charset val="204"/>
      </rPr>
      <t>Собственники МКД, в лице председателя совета дома Рубцовой А.В.</t>
    </r>
  </si>
  <si>
    <t>Информация для собственников:</t>
  </si>
  <si>
    <t xml:space="preserve">Итого остаток на конец квартала </t>
  </si>
  <si>
    <t>в т.ч. Оплачено</t>
  </si>
  <si>
    <t>Расходы по содержанию и тек. Ремонту</t>
  </si>
  <si>
    <t xml:space="preserve">Расходы по управлению МКД </t>
  </si>
  <si>
    <t>ИТОГО, руб.</t>
  </si>
  <si>
    <t>Остаток на начало квартала</t>
  </si>
  <si>
    <t>определена приложением № 9 к договору</t>
  </si>
  <si>
    <t>интернет ТТК</t>
  </si>
  <si>
    <t xml:space="preserve">Услуги по содержанию многоквартирного дома </t>
  </si>
  <si>
    <t>интернет Ростелеком</t>
  </si>
  <si>
    <t>интернет Квант-телеком</t>
  </si>
  <si>
    <t>Дератизация, дезинсекция</t>
  </si>
  <si>
    <t>холодная вода на СОИ</t>
  </si>
  <si>
    <t>горячая вода на СОИ</t>
  </si>
  <si>
    <t>электроэнергия на СОИ</t>
  </si>
  <si>
    <t>водоотведение на СОИ</t>
  </si>
  <si>
    <t>ч/ч</t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</si>
  <si>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</si>
  <si>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t>1 квартал</t>
  </si>
  <si>
    <r>
      <t xml:space="preserve">Исполнитель - </t>
    </r>
    <r>
      <rPr>
        <b/>
        <sz val="11"/>
        <color theme="1"/>
        <rFont val="Times New Roman"/>
        <family val="1"/>
        <charset val="204"/>
      </rPr>
      <t>ООО ЖКХ "Локомотив", в лице директора Бовкун А.А.</t>
    </r>
  </si>
  <si>
    <t>за 1 квартал 2024 года</t>
  </si>
  <si>
    <t>31.03.2024 г.</t>
  </si>
  <si>
    <t>Ремонт отдельных мест магистрали ГВС в подвале (смета)</t>
  </si>
  <si>
    <t>Частичная замена стояка КНС (кв.88)</t>
  </si>
  <si>
    <t>февраль</t>
  </si>
  <si>
    <t>январь, февраль</t>
  </si>
  <si>
    <t>Корректировка расходов по договору с ОАО "Газпром газораспределения Воронеж" (по статье содержание МКД)</t>
  </si>
  <si>
    <t>за 2023 г.</t>
  </si>
  <si>
    <t>Начислено по квитанциям 401635,1</t>
  </si>
  <si>
    <t xml:space="preserve">           2. Всего за период с "01" 01 2024 г. по "31" 03 2024 г. выполнено работ (оказано услуг) на общую сумму пятьсот пять тысяч двести сорок три рубля 57 копеек.</t>
  </si>
  <si>
    <t>за 2 квартал 2024 года</t>
  </si>
  <si>
    <t>30.06.2024 г.</t>
  </si>
  <si>
    <t>2 квартал</t>
  </si>
  <si>
    <t>Прохождение герметиком межоконных швов и над балконом (кв.13)</t>
  </si>
  <si>
    <t>Покраска детской площадки (кв.9)</t>
  </si>
  <si>
    <t>Замена стояка ГВС в подвале подъезда №5 (кв.65)</t>
  </si>
  <si>
    <t>Ремонт ввода ХВС в дом (кв.46)</t>
  </si>
  <si>
    <t>апрель</t>
  </si>
  <si>
    <t>май</t>
  </si>
  <si>
    <t>Начислено по квитанциям 422545,39</t>
  </si>
  <si>
    <t xml:space="preserve">           2. Всего за период с "01" 04  2024 г. по "30" 06 2024 г. выполнено работ (оказано услуг) на общую сумму четыреста пятьдесят одна тысяча четыреста шестьдесят восемь рублей 40 копеек.</t>
  </si>
  <si>
    <t>за 3 квартал 2024 года</t>
  </si>
  <si>
    <t>30.09.2024 г.</t>
  </si>
  <si>
    <t>3 квартал</t>
  </si>
  <si>
    <t>Общая площадь квартир - 4416,4 м2</t>
  </si>
  <si>
    <t>Окраска дверей (смета)</t>
  </si>
  <si>
    <t>Замена плиток 2 под. (кв.20)</t>
  </si>
  <si>
    <t>Ямочный ремонт асфальта (кв.9)</t>
  </si>
  <si>
    <t>июль-август</t>
  </si>
  <si>
    <t>август</t>
  </si>
  <si>
    <t>Поверка ОДПУ ТЭ</t>
  </si>
  <si>
    <t>Поверка ОДПУ ГВС</t>
  </si>
  <si>
    <t xml:space="preserve">           2. Всего за период с "01" 07  2024 г. по "30" 09 2024 г. выполнено работ (оказано услуг) на общую сумму четыреста семьдесят две тысячи девятьсот шестнадцать рублей 28 копеек.</t>
  </si>
  <si>
    <t>Начислено по квитанциям 488169,14</t>
  </si>
  <si>
    <t>ОТЧЕТ</t>
  </si>
  <si>
    <t>О ВЫПОЛНЕННЫХ РАБОТАХ И ДВИЖЕНИИ  СРЕДСТВ</t>
  </si>
  <si>
    <t>НА ЛИЦЕВОМ СЧЕТЕ  ЗА  период  с 01.01.2024 г. по 31.12.2024 г.</t>
  </si>
  <si>
    <t>Остаток на начало периода</t>
  </si>
  <si>
    <t xml:space="preserve">Доходы: </t>
  </si>
  <si>
    <t>в том числе:</t>
  </si>
  <si>
    <t>Оплачено в текущем периоде по квитанциям</t>
  </si>
  <si>
    <t>Оплачено за размещение оборудования в МОП интернет Ростелеком</t>
  </si>
  <si>
    <t>Оплачено за размещение оборудования в МОП интернет ТТК</t>
  </si>
  <si>
    <t>Оплачено за размещение оборудования в МОП интернет Квант телеком</t>
  </si>
  <si>
    <t>Итого доходов:</t>
  </si>
  <si>
    <t>Расходы:</t>
  </si>
  <si>
    <t>работы по договору, всего</t>
  </si>
  <si>
    <t xml:space="preserve">   * Корректировка расходов по договору с ОАО "Газпром газораспределения Воронеж" (по статье содержание МКД)</t>
  </si>
  <si>
    <t>Итого расходов</t>
  </si>
  <si>
    <t>Остаток средств на 01.01.2025</t>
  </si>
  <si>
    <t>Справочно:</t>
  </si>
  <si>
    <t>Задолженность населения по оплате на 01.01.2024 г.</t>
  </si>
  <si>
    <t>Задолженность населения по оплате на 01.01.2025 г.</t>
  </si>
  <si>
    <t>Прирост (+) / уменьшение (-) задолженности за год</t>
  </si>
  <si>
    <t xml:space="preserve">Получил: </t>
  </si>
  <si>
    <t>Отчет за 2024 год.</t>
  </si>
  <si>
    <t>Перечень предлагаемых работ на 2025 год.</t>
  </si>
  <si>
    <t>Предложение по структуре тарифа на 2025 год.</t>
  </si>
  <si>
    <t>_____________________________________________</t>
  </si>
  <si>
    <t>по ж.д. ул. Правды, д. 8</t>
  </si>
  <si>
    <t xml:space="preserve">Замена кодового замка </t>
  </si>
  <si>
    <t>Замена стояка ХВС с подвала до 2 этажа (кв.21)</t>
  </si>
  <si>
    <t>Замена стояка ГВС в подвале (кв.33)</t>
  </si>
  <si>
    <t>Замена стояка КНС в подвале (кв.37)</t>
  </si>
  <si>
    <t>ноябрь</t>
  </si>
  <si>
    <t>декабрь</t>
  </si>
  <si>
    <t>за 4 квартал 2024 года</t>
  </si>
  <si>
    <t>31.12.2024 г.</t>
  </si>
  <si>
    <t>4 квартал</t>
  </si>
  <si>
    <t xml:space="preserve">           2. Всего за период с "01" 10  2024 г. по "31" 12 2024 г. выполнено работ (оказано услуг) на общую сумму триста восемьдесят пять тысяч восемьсот двадцать пять рублей 54 копейки.</t>
  </si>
  <si>
    <t>Начислено по квитанциям 418265,88</t>
  </si>
  <si>
    <t>Начислено всего 1 730 615,51</t>
  </si>
  <si>
    <t>* горячая вода на СОИ - 143009,22</t>
  </si>
  <si>
    <t>* водоотведение на СОИ- 109496,7</t>
  </si>
  <si>
    <t>* холодная вода на СОИ - 48089,71</t>
  </si>
  <si>
    <t>* электроэнергия на СОИ- 31698,94</t>
  </si>
  <si>
    <t>Непредвиденные работы 133,5 ч/ч</t>
  </si>
  <si>
    <t xml:space="preserve">   * Ремонт отдельных мест магистрали ГВС в подвале (смета)</t>
  </si>
  <si>
    <t xml:space="preserve">   * Поверка ОДПУ ТЭ</t>
  </si>
  <si>
    <t xml:space="preserve">   * Поверка ОДПУ ГВС</t>
  </si>
  <si>
    <t xml:space="preserve">   * Окраска дверей (смета)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</si>
</sst>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_ ;\-#,##0.00\ "/>
    <numFmt numFmtId="165" formatCode="[$-419]General"/>
    <numFmt numFmtId="166" formatCode="#,##0.00\ _₽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0.5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3" fillId="0" borderId="0"/>
    <xf numFmtId="0" fontId="14" fillId="0" borderId="0"/>
    <xf numFmtId="165" fontId="16" fillId="0" borderId="0"/>
  </cellStyleXfs>
  <cellXfs count="102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0" fontId="7" fillId="0" borderId="0" xfId="0" applyFont="1"/>
    <xf numFmtId="0" fontId="11" fillId="0" borderId="4" xfId="0" applyFont="1" applyBorder="1" applyAlignment="1">
      <alignment wrapText="1"/>
    </xf>
    <xf numFmtId="43" fontId="7" fillId="0" borderId="0" xfId="0" applyNumberFormat="1" applyFont="1"/>
    <xf numFmtId="43" fontId="7" fillId="0" borderId="0" xfId="1" applyFont="1"/>
    <xf numFmtId="43" fontId="4" fillId="0" borderId="0" xfId="1" applyFont="1"/>
    <xf numFmtId="0" fontId="12" fillId="0" borderId="0" xfId="0" applyFont="1"/>
    <xf numFmtId="43" fontId="4" fillId="0" borderId="0" xfId="0" applyNumberFormat="1" applyFont="1"/>
    <xf numFmtId="0" fontId="7" fillId="0" borderId="1" xfId="0" applyFont="1" applyBorder="1"/>
    <xf numFmtId="0" fontId="4" fillId="0" borderId="1" xfId="0" applyFont="1" applyBorder="1" applyAlignment="1">
      <alignment wrapText="1"/>
    </xf>
    <xf numFmtId="0" fontId="15" fillId="0" borderId="1" xfId="0" applyFont="1" applyBorder="1" applyAlignment="1">
      <alignment horizontal="center" vertical="center" wrapText="1"/>
    </xf>
    <xf numFmtId="39" fontId="7" fillId="0" borderId="0" xfId="1" applyNumberFormat="1" applyFont="1"/>
    <xf numFmtId="0" fontId="5" fillId="0" borderId="0" xfId="0" applyFont="1" applyAlignment="1">
      <alignment horizontal="left" wrapText="1"/>
    </xf>
    <xf numFmtId="0" fontId="11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2" borderId="5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4" fontId="4" fillId="2" borderId="5" xfId="1" applyNumberFormat="1" applyFont="1" applyFill="1" applyBorder="1" applyAlignment="1">
      <alignment horizontal="right" vertical="center" wrapText="1"/>
    </xf>
    <xf numFmtId="0" fontId="4" fillId="2" borderId="0" xfId="0" applyFont="1" applyFill="1"/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43" fontId="4" fillId="0" borderId="5" xfId="1" applyFont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right" vertical="center" wrapText="1"/>
    </xf>
    <xf numFmtId="0" fontId="6" fillId="0" borderId="0" xfId="0" applyFont="1" applyBorder="1" applyAlignment="1">
      <alignment horizontal="center" wrapText="1"/>
    </xf>
    <xf numFmtId="0" fontId="17" fillId="0" borderId="0" xfId="0" applyFont="1"/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2" borderId="0" xfId="0" applyFont="1" applyFill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18" fillId="0" borderId="0" xfId="0" applyFont="1" applyAlignment="1">
      <alignment horizontal="center"/>
    </xf>
    <xf numFmtId="0" fontId="18" fillId="0" borderId="0" xfId="0" applyFont="1" applyAlignment="1"/>
    <xf numFmtId="0" fontId="19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49" fontId="3" fillId="0" borderId="1" xfId="0" applyNumberFormat="1" applyFont="1" applyBorder="1"/>
    <xf numFmtId="166" fontId="8" fillId="0" borderId="1" xfId="1" applyNumberFormat="1" applyFont="1" applyBorder="1" applyAlignment="1">
      <alignment horizontal="center"/>
    </xf>
    <xf numFmtId="4" fontId="18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/>
    <xf numFmtId="43" fontId="3" fillId="2" borderId="1" xfId="1" applyFont="1" applyFill="1" applyBorder="1" applyAlignment="1">
      <alignment horizontal="center"/>
    </xf>
    <xf numFmtId="164" fontId="3" fillId="0" borderId="0" xfId="1" applyNumberFormat="1" applyFont="1" applyBorder="1"/>
    <xf numFmtId="0" fontId="3" fillId="0" borderId="0" xfId="0" applyFont="1" applyAlignment="1">
      <alignment horizontal="center"/>
    </xf>
    <xf numFmtId="166" fontId="8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" fontId="3" fillId="0" borderId="0" xfId="0" applyNumberFormat="1" applyFont="1"/>
    <xf numFmtId="0" fontId="3" fillId="0" borderId="0" xfId="0" applyFont="1" applyBorder="1"/>
    <xf numFmtId="0" fontId="3" fillId="0" borderId="1" xfId="0" applyFont="1" applyBorder="1" applyAlignment="1">
      <alignment wrapText="1"/>
    </xf>
    <xf numFmtId="0" fontId="3" fillId="0" borderId="6" xfId="0" applyFont="1" applyBorder="1" applyAlignment="1">
      <alignment vertical="center" wrapText="1"/>
    </xf>
    <xf numFmtId="43" fontId="3" fillId="0" borderId="0" xfId="0" applyNumberFormat="1" applyFont="1"/>
    <xf numFmtId="49" fontId="3" fillId="0" borderId="5" xfId="0" applyNumberFormat="1" applyFont="1" applyBorder="1" applyAlignment="1">
      <alignment vertical="center" wrapText="1"/>
    </xf>
    <xf numFmtId="43" fontId="3" fillId="0" borderId="1" xfId="1" applyFont="1" applyBorder="1" applyAlignment="1">
      <alignment horizontal="center"/>
    </xf>
    <xf numFmtId="0" fontId="19" fillId="0" borderId="1" xfId="0" applyFont="1" applyBorder="1" applyAlignment="1">
      <alignment wrapText="1"/>
    </xf>
    <xf numFmtId="43" fontId="3" fillId="2" borderId="1" xfId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/>
    </xf>
    <xf numFmtId="43" fontId="8" fillId="0" borderId="1" xfId="1" applyFont="1" applyBorder="1" applyAlignment="1">
      <alignment horizontal="center"/>
    </xf>
    <xf numFmtId="164" fontId="8" fillId="0" borderId="1" xfId="1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43" fontId="3" fillId="0" borderId="0" xfId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43" fontId="3" fillId="0" borderId="2" xfId="1" applyFont="1" applyBorder="1" applyAlignment="1">
      <alignment horizontal="left"/>
    </xf>
    <xf numFmtId="164" fontId="3" fillId="0" borderId="0" xfId="1" applyNumberFormat="1" applyFont="1" applyBorder="1" applyAlignment="1">
      <alignment horizontal="center"/>
    </xf>
    <xf numFmtId="0" fontId="3" fillId="0" borderId="6" xfId="0" applyFont="1" applyBorder="1" applyAlignment="1">
      <alignment wrapText="1"/>
    </xf>
  </cellXfs>
  <cellStyles count="5">
    <cellStyle name="Excel Built-in Normal" xfId="4"/>
    <cellStyle name="Обычный" xfId="0" builtinId="0"/>
    <cellStyle name="Обычный 2" xfId="2"/>
    <cellStyle name="Обычный 3" xfId="3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view="pageBreakPreview" topLeftCell="A23" zoomScaleSheetLayoutView="100" workbookViewId="0">
      <selection activeCell="E29" sqref="E29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.85546875" style="2" customWidth="1"/>
    <col min="4" max="4" width="14.5703125" style="2" customWidth="1"/>
    <col min="5" max="5" width="15.85546875" style="2" customWidth="1"/>
    <col min="6" max="6" width="9.140625" style="2"/>
    <col min="7" max="7" width="12.140625" style="2" bestFit="1" customWidth="1"/>
    <col min="8" max="8" width="17.28515625" style="2" customWidth="1"/>
    <col min="9" max="16384" width="9.140625" style="2"/>
  </cols>
  <sheetData>
    <row r="1" spans="1:5" ht="15.75" x14ac:dyDescent="0.25">
      <c r="A1" s="53" t="s">
        <v>11</v>
      </c>
      <c r="B1" s="53"/>
      <c r="C1" s="53"/>
      <c r="D1" s="53"/>
      <c r="E1" s="53"/>
    </row>
    <row r="2" spans="1:5" ht="27.75" customHeight="1" x14ac:dyDescent="0.25">
      <c r="A2" s="54" t="s">
        <v>12</v>
      </c>
      <c r="B2" s="55"/>
      <c r="C2" s="55"/>
      <c r="D2" s="55"/>
      <c r="E2" s="55"/>
    </row>
    <row r="3" spans="1:5" x14ac:dyDescent="0.25">
      <c r="A3" s="56" t="s">
        <v>53</v>
      </c>
      <c r="B3" s="56"/>
      <c r="C3" s="56"/>
      <c r="D3" s="56"/>
      <c r="E3" s="56"/>
    </row>
    <row r="4" spans="1:5" s="1" customFormat="1" ht="15.75" customHeight="1" x14ac:dyDescent="0.25">
      <c r="A4" s="24" t="s">
        <v>13</v>
      </c>
      <c r="B4" s="4"/>
      <c r="C4" s="4"/>
      <c r="D4" s="30"/>
      <c r="E4" s="29" t="s">
        <v>54</v>
      </c>
    </row>
    <row r="5" spans="1:5" x14ac:dyDescent="0.25">
      <c r="A5" s="27"/>
      <c r="B5" s="4"/>
      <c r="C5" s="4"/>
      <c r="D5" s="4"/>
      <c r="E5" s="4"/>
    </row>
    <row r="6" spans="1:5" x14ac:dyDescent="0.25">
      <c r="A6" s="52" t="s">
        <v>0</v>
      </c>
      <c r="B6" s="52"/>
      <c r="C6" s="52"/>
      <c r="D6" s="52"/>
      <c r="E6" s="52"/>
    </row>
    <row r="7" spans="1:5" x14ac:dyDescent="0.25">
      <c r="A7" s="57" t="s">
        <v>24</v>
      </c>
      <c r="B7" s="57"/>
      <c r="C7" s="57"/>
      <c r="D7" s="57"/>
      <c r="E7" s="57"/>
    </row>
    <row r="8" spans="1:5" x14ac:dyDescent="0.25">
      <c r="A8" s="58" t="s">
        <v>1</v>
      </c>
      <c r="B8" s="58"/>
      <c r="C8" s="58"/>
      <c r="D8" s="58"/>
      <c r="E8" s="58"/>
    </row>
    <row r="9" spans="1:5" x14ac:dyDescent="0.25">
      <c r="A9" s="52" t="s">
        <v>25</v>
      </c>
      <c r="B9" s="52"/>
      <c r="C9" s="52"/>
      <c r="D9" s="52"/>
      <c r="E9" s="52"/>
    </row>
    <row r="10" spans="1:5" ht="25.9" customHeight="1" x14ac:dyDescent="0.25">
      <c r="A10" s="59" t="s">
        <v>14</v>
      </c>
      <c r="B10" s="60"/>
      <c r="C10" s="60"/>
      <c r="D10" s="60"/>
      <c r="E10" s="60"/>
    </row>
    <row r="11" spans="1:5" ht="30.75" customHeight="1" x14ac:dyDescent="0.25">
      <c r="A11" s="52" t="s">
        <v>26</v>
      </c>
      <c r="B11" s="52"/>
      <c r="C11" s="52"/>
      <c r="D11" s="52"/>
      <c r="E11" s="52"/>
    </row>
    <row r="12" spans="1:5" ht="16.5" customHeight="1" x14ac:dyDescent="0.25">
      <c r="A12" s="58" t="s">
        <v>15</v>
      </c>
      <c r="B12" s="61"/>
      <c r="C12" s="61"/>
      <c r="D12" s="61"/>
      <c r="E12" s="61"/>
    </row>
    <row r="13" spans="1:5" ht="16.5" customHeight="1" x14ac:dyDescent="0.25">
      <c r="A13" s="52" t="s">
        <v>22</v>
      </c>
      <c r="B13" s="52"/>
      <c r="C13" s="52"/>
      <c r="D13" s="52"/>
      <c r="E13" s="52"/>
    </row>
    <row r="14" spans="1:5" ht="17.25" customHeight="1" x14ac:dyDescent="0.25">
      <c r="A14" s="58" t="s">
        <v>2</v>
      </c>
      <c r="B14" s="61"/>
      <c r="C14" s="61"/>
      <c r="D14" s="61"/>
      <c r="E14" s="61"/>
    </row>
    <row r="15" spans="1:5" ht="17.25" customHeight="1" x14ac:dyDescent="0.25">
      <c r="A15" s="52" t="s">
        <v>50</v>
      </c>
      <c r="B15" s="52"/>
      <c r="C15" s="52"/>
      <c r="D15" s="52"/>
      <c r="E15" s="52"/>
    </row>
    <row r="16" spans="1:5" x14ac:dyDescent="0.25">
      <c r="A16" s="58" t="s">
        <v>16</v>
      </c>
      <c r="B16" s="61"/>
      <c r="C16" s="61"/>
      <c r="D16" s="61"/>
      <c r="E16" s="61"/>
    </row>
    <row r="17" spans="1:7" x14ac:dyDescent="0.25">
      <c r="A17" s="52" t="s">
        <v>17</v>
      </c>
      <c r="B17" s="52"/>
      <c r="C17" s="52"/>
      <c r="D17" s="52"/>
      <c r="E17" s="52"/>
    </row>
    <row r="18" spans="1:7" ht="60.75" customHeight="1" x14ac:dyDescent="0.25">
      <c r="A18" s="52" t="s">
        <v>27</v>
      </c>
      <c r="B18" s="52"/>
      <c r="C18" s="52"/>
      <c r="D18" s="52"/>
      <c r="E18" s="52"/>
    </row>
    <row r="19" spans="1:7" ht="31.5" customHeight="1" x14ac:dyDescent="0.25">
      <c r="A19" s="63" t="s">
        <v>28</v>
      </c>
      <c r="B19" s="63"/>
      <c r="C19" s="63"/>
      <c r="D19" s="63"/>
      <c r="E19" s="63"/>
    </row>
    <row r="20" spans="1:7" x14ac:dyDescent="0.25">
      <c r="A20" s="63"/>
      <c r="B20" s="63"/>
      <c r="C20" s="63"/>
      <c r="D20" s="63"/>
      <c r="E20" s="63"/>
      <c r="F20" s="2">
        <v>4416.8999999999996</v>
      </c>
      <c r="G20" s="2">
        <v>3</v>
      </c>
    </row>
    <row r="21" spans="1:7" ht="130.5" customHeight="1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21" t="s">
        <v>41</v>
      </c>
      <c r="B22" s="9" t="s">
        <v>39</v>
      </c>
      <c r="C22" s="3" t="s">
        <v>4</v>
      </c>
      <c r="D22" s="3">
        <v>15.83</v>
      </c>
      <c r="E22" s="8">
        <f>D22*F20*G20</f>
        <v>209758.58099999995</v>
      </c>
      <c r="G22" s="19"/>
    </row>
    <row r="23" spans="1:7" x14ac:dyDescent="0.25">
      <c r="A23" s="7" t="s">
        <v>44</v>
      </c>
      <c r="B23" s="9" t="s">
        <v>51</v>
      </c>
      <c r="C23" s="3" t="s">
        <v>30</v>
      </c>
      <c r="D23" s="3"/>
      <c r="E23" s="8">
        <v>0</v>
      </c>
      <c r="G23" s="19"/>
    </row>
    <row r="24" spans="1:7" x14ac:dyDescent="0.25">
      <c r="A24" s="7" t="s">
        <v>36</v>
      </c>
      <c r="B24" s="9" t="s">
        <v>23</v>
      </c>
      <c r="C24" s="3" t="s">
        <v>4</v>
      </c>
      <c r="D24" s="3">
        <v>6.06</v>
      </c>
      <c r="E24" s="8">
        <f>D24*F20*3</f>
        <v>80299.241999999998</v>
      </c>
      <c r="G24" s="19"/>
    </row>
    <row r="25" spans="1:7" x14ac:dyDescent="0.25">
      <c r="A25" s="7" t="s">
        <v>46</v>
      </c>
      <c r="B25" s="9" t="s">
        <v>51</v>
      </c>
      <c r="C25" s="22" t="s">
        <v>30</v>
      </c>
      <c r="D25" s="22"/>
      <c r="E25" s="8">
        <v>40569.32</v>
      </c>
      <c r="G25" s="19"/>
    </row>
    <row r="26" spans="1:7" x14ac:dyDescent="0.25">
      <c r="A26" s="7" t="s">
        <v>48</v>
      </c>
      <c r="B26" s="9" t="s">
        <v>51</v>
      </c>
      <c r="C26" s="22" t="s">
        <v>30</v>
      </c>
      <c r="D26" s="22"/>
      <c r="E26" s="8">
        <v>27214.49</v>
      </c>
      <c r="G26" s="19"/>
    </row>
    <row r="27" spans="1:7" x14ac:dyDescent="0.25">
      <c r="A27" s="7" t="s">
        <v>45</v>
      </c>
      <c r="B27" s="9" t="s">
        <v>51</v>
      </c>
      <c r="C27" s="22" t="s">
        <v>30</v>
      </c>
      <c r="D27" s="22"/>
      <c r="E27" s="8">
        <v>10983.83</v>
      </c>
      <c r="G27" s="19"/>
    </row>
    <row r="28" spans="1:7" x14ac:dyDescent="0.25">
      <c r="A28" s="7" t="s">
        <v>47</v>
      </c>
      <c r="B28" s="9" t="s">
        <v>51</v>
      </c>
      <c r="C28" s="22" t="s">
        <v>30</v>
      </c>
      <c r="D28" s="22"/>
      <c r="E28" s="8">
        <v>9607.85</v>
      </c>
      <c r="G28" s="19"/>
    </row>
    <row r="29" spans="1:7" x14ac:dyDescent="0.25">
      <c r="A29" s="7" t="s">
        <v>29</v>
      </c>
      <c r="B29" s="9" t="s">
        <v>51</v>
      </c>
      <c r="C29" s="22" t="s">
        <v>30</v>
      </c>
      <c r="D29" s="22"/>
      <c r="E29" s="8">
        <v>4845.7</v>
      </c>
      <c r="G29" s="19"/>
    </row>
    <row r="30" spans="1:7" s="38" customFormat="1" ht="60" x14ac:dyDescent="0.25">
      <c r="A30" s="34" t="s">
        <v>59</v>
      </c>
      <c r="B30" s="35" t="s">
        <v>60</v>
      </c>
      <c r="C30" s="36" t="s">
        <v>30</v>
      </c>
      <c r="D30" s="36"/>
      <c r="E30" s="37">
        <v>1866</v>
      </c>
    </row>
    <row r="31" spans="1:7" ht="45" x14ac:dyDescent="0.25">
      <c r="A31" s="14" t="s">
        <v>55</v>
      </c>
      <c r="B31" s="9" t="s">
        <v>58</v>
      </c>
      <c r="C31" s="22" t="s">
        <v>30</v>
      </c>
      <c r="D31" s="22"/>
      <c r="E31" s="8">
        <v>118018</v>
      </c>
      <c r="G31" s="19"/>
    </row>
    <row r="32" spans="1:7" ht="30" x14ac:dyDescent="0.25">
      <c r="A32" s="14" t="s">
        <v>56</v>
      </c>
      <c r="B32" s="9" t="s">
        <v>57</v>
      </c>
      <c r="C32" s="22" t="s">
        <v>49</v>
      </c>
      <c r="D32" s="25">
        <v>8</v>
      </c>
      <c r="E32" s="8">
        <f>D32*260.07</f>
        <v>2080.56</v>
      </c>
      <c r="G32" s="19"/>
    </row>
    <row r="33" spans="1:8" ht="16.5" customHeight="1" x14ac:dyDescent="0.25">
      <c r="A33" s="14"/>
      <c r="B33" s="9"/>
      <c r="C33" s="22"/>
      <c r="D33" s="25"/>
      <c r="E33" s="8"/>
      <c r="G33" s="19"/>
    </row>
    <row r="34" spans="1:8" x14ac:dyDescent="0.25">
      <c r="A34" s="20" t="s">
        <v>37</v>
      </c>
      <c r="B34" s="10"/>
      <c r="C34" s="11"/>
      <c r="D34" s="11"/>
      <c r="E34" s="12">
        <f>SUM(E22:E33)</f>
        <v>505243.57299999997</v>
      </c>
    </row>
    <row r="35" spans="1:8" ht="14.45" customHeight="1" x14ac:dyDescent="0.25"/>
    <row r="36" spans="1:8" ht="31.5" customHeight="1" x14ac:dyDescent="0.25">
      <c r="A36" s="64" t="s">
        <v>62</v>
      </c>
      <c r="B36" s="64"/>
      <c r="C36" s="64"/>
      <c r="D36" s="64"/>
      <c r="E36" s="64"/>
    </row>
    <row r="37" spans="1:8" ht="33" customHeight="1" x14ac:dyDescent="0.25">
      <c r="A37" s="52" t="s">
        <v>21</v>
      </c>
      <c r="B37" s="52"/>
      <c r="C37" s="52"/>
      <c r="D37" s="52"/>
      <c r="E37" s="52"/>
      <c r="F37" s="13"/>
      <c r="G37" s="13"/>
      <c r="H37" s="15"/>
    </row>
    <row r="38" spans="1:8" ht="18" customHeight="1" x14ac:dyDescent="0.25">
      <c r="A38" s="52" t="s">
        <v>20</v>
      </c>
      <c r="B38" s="52"/>
      <c r="C38" s="52"/>
      <c r="D38" s="52"/>
      <c r="E38" s="52"/>
    </row>
    <row r="39" spans="1:8" x14ac:dyDescent="0.25">
      <c r="A39" s="52"/>
      <c r="B39" s="52"/>
      <c r="C39" s="52"/>
      <c r="D39" s="52"/>
      <c r="E39" s="52"/>
    </row>
    <row r="40" spans="1:8" x14ac:dyDescent="0.25">
      <c r="A40" s="62" t="s">
        <v>5</v>
      </c>
      <c r="B40" s="62"/>
      <c r="C40" s="62"/>
      <c r="D40" s="62"/>
      <c r="E40" s="62"/>
    </row>
    <row r="41" spans="1:8" x14ac:dyDescent="0.25">
      <c r="A41" s="52" t="s">
        <v>18</v>
      </c>
      <c r="B41" s="52"/>
      <c r="C41" s="52"/>
      <c r="D41" s="52"/>
      <c r="E41" s="52"/>
    </row>
    <row r="42" spans="1:8" x14ac:dyDescent="0.25">
      <c r="A42" s="65" t="s">
        <v>52</v>
      </c>
      <c r="B42" s="65"/>
      <c r="C42" s="65"/>
      <c r="D42" s="65"/>
      <c r="E42" s="5"/>
    </row>
    <row r="43" spans="1:8" x14ac:dyDescent="0.25">
      <c r="B43" s="66" t="s">
        <v>19</v>
      </c>
      <c r="C43" s="66"/>
      <c r="D43" s="66"/>
      <c r="E43" s="6" t="s">
        <v>6</v>
      </c>
    </row>
    <row r="44" spans="1:8" x14ac:dyDescent="0.25">
      <c r="A44" s="26"/>
      <c r="B44" s="26"/>
      <c r="C44" s="26"/>
      <c r="D44" s="26"/>
      <c r="E44" s="26"/>
    </row>
    <row r="45" spans="1:8" x14ac:dyDescent="0.25">
      <c r="A45" s="65" t="s">
        <v>31</v>
      </c>
      <c r="B45" s="65"/>
      <c r="C45" s="65"/>
      <c r="D45" s="65"/>
      <c r="E45" s="5"/>
    </row>
    <row r="46" spans="1:8" x14ac:dyDescent="0.25">
      <c r="B46" s="66" t="s">
        <v>19</v>
      </c>
      <c r="C46" s="66"/>
      <c r="D46" s="66"/>
      <c r="E46" s="6" t="s">
        <v>6</v>
      </c>
    </row>
    <row r="47" spans="1:8" x14ac:dyDescent="0.25">
      <c r="A47" s="13" t="s">
        <v>32</v>
      </c>
    </row>
    <row r="48" spans="1:8" x14ac:dyDescent="0.25">
      <c r="A48" s="2" t="s">
        <v>38</v>
      </c>
      <c r="B48" s="23">
        <v>145773.49</v>
      </c>
    </row>
    <row r="49" spans="1:2" x14ac:dyDescent="0.25">
      <c r="A49" s="2" t="s">
        <v>61</v>
      </c>
      <c r="B49" s="16"/>
    </row>
    <row r="50" spans="1:2" x14ac:dyDescent="0.25">
      <c r="A50" s="2" t="s">
        <v>34</v>
      </c>
      <c r="B50" s="17">
        <v>391390.76</v>
      </c>
    </row>
    <row r="51" spans="1:2" x14ac:dyDescent="0.25">
      <c r="A51" s="2" t="s">
        <v>42</v>
      </c>
      <c r="B51" s="17">
        <f>350*3</f>
        <v>1050</v>
      </c>
    </row>
    <row r="52" spans="1:2" x14ac:dyDescent="0.25">
      <c r="A52" s="2" t="s">
        <v>40</v>
      </c>
      <c r="B52" s="17">
        <f>3*330</f>
        <v>990</v>
      </c>
    </row>
    <row r="53" spans="1:2" x14ac:dyDescent="0.25">
      <c r="A53" s="2" t="s">
        <v>43</v>
      </c>
      <c r="B53" s="17">
        <f>3*300</f>
        <v>900</v>
      </c>
    </row>
    <row r="54" spans="1:2" ht="30" x14ac:dyDescent="0.25">
      <c r="A54" s="28" t="s">
        <v>35</v>
      </c>
      <c r="B54" s="17">
        <f>E34</f>
        <v>505243.57299999997</v>
      </c>
    </row>
    <row r="55" spans="1:2" x14ac:dyDescent="0.25">
      <c r="A55" s="18" t="s">
        <v>33</v>
      </c>
      <c r="B55" s="23">
        <f>B48+B50+B51+B52+B53-B54</f>
        <v>34860.677000000025</v>
      </c>
    </row>
    <row r="57" spans="1:2" x14ac:dyDescent="0.25">
      <c r="B57" s="2">
        <v>145773.49</v>
      </c>
    </row>
  </sheetData>
  <mergeCells count="28">
    <mergeCell ref="A41:E41"/>
    <mergeCell ref="A42:D42"/>
    <mergeCell ref="B43:D43"/>
    <mergeCell ref="A45:D45"/>
    <mergeCell ref="B46:D46"/>
    <mergeCell ref="A40:E40"/>
    <mergeCell ref="A14:E14"/>
    <mergeCell ref="A15:E15"/>
    <mergeCell ref="A16:E16"/>
    <mergeCell ref="A17:E17"/>
    <mergeCell ref="A18:E18"/>
    <mergeCell ref="A19:E19"/>
    <mergeCell ref="A20:E20"/>
    <mergeCell ref="A36:E36"/>
    <mergeCell ref="A37:E37"/>
    <mergeCell ref="A38:E38"/>
    <mergeCell ref="A39:E39"/>
    <mergeCell ref="A13:E13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</mergeCells>
  <printOptions horizontalCentered="1"/>
  <pageMargins left="0.31496062992125984" right="0.31496062992125984" top="0.15748031496062992" bottom="0" header="0.31496062992125984" footer="0.31496062992125984"/>
  <pageSetup paperSize="9" scale="99" orientation="portrait" r:id="rId1"/>
  <rowBreaks count="1" manualBreakCount="1">
    <brk id="34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view="pageBreakPreview" topLeftCell="A26" zoomScaleSheetLayoutView="100" workbookViewId="0">
      <selection activeCell="E29" sqref="E29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.85546875" style="2" customWidth="1"/>
    <col min="4" max="4" width="14.5703125" style="2" customWidth="1"/>
    <col min="5" max="5" width="15.85546875" style="2" customWidth="1"/>
    <col min="6" max="6" width="9.140625" style="2"/>
    <col min="7" max="7" width="12.140625" style="2" bestFit="1" customWidth="1"/>
    <col min="8" max="8" width="17.28515625" style="2" customWidth="1"/>
    <col min="9" max="16384" width="9.140625" style="2"/>
  </cols>
  <sheetData>
    <row r="1" spans="1:5" ht="15.75" x14ac:dyDescent="0.25">
      <c r="A1" s="53" t="s">
        <v>11</v>
      </c>
      <c r="B1" s="53"/>
      <c r="C1" s="53"/>
      <c r="D1" s="53"/>
      <c r="E1" s="53"/>
    </row>
    <row r="2" spans="1:5" ht="27.75" customHeight="1" x14ac:dyDescent="0.25">
      <c r="A2" s="54" t="s">
        <v>12</v>
      </c>
      <c r="B2" s="55"/>
      <c r="C2" s="55"/>
      <c r="D2" s="55"/>
      <c r="E2" s="55"/>
    </row>
    <row r="3" spans="1:5" x14ac:dyDescent="0.25">
      <c r="A3" s="56" t="s">
        <v>63</v>
      </c>
      <c r="B3" s="56"/>
      <c r="C3" s="56"/>
      <c r="D3" s="56"/>
      <c r="E3" s="56"/>
    </row>
    <row r="4" spans="1:5" s="1" customFormat="1" ht="15.75" customHeight="1" x14ac:dyDescent="0.25">
      <c r="A4" s="24" t="s">
        <v>13</v>
      </c>
      <c r="B4" s="4"/>
      <c r="C4" s="4"/>
      <c r="D4" s="30"/>
      <c r="E4" s="29" t="s">
        <v>64</v>
      </c>
    </row>
    <row r="5" spans="1:5" x14ac:dyDescent="0.25">
      <c r="A5" s="32"/>
      <c r="B5" s="4"/>
      <c r="C5" s="4"/>
      <c r="D5" s="4"/>
      <c r="E5" s="4"/>
    </row>
    <row r="6" spans="1:5" x14ac:dyDescent="0.25">
      <c r="A6" s="52" t="s">
        <v>0</v>
      </c>
      <c r="B6" s="52"/>
      <c r="C6" s="52"/>
      <c r="D6" s="52"/>
      <c r="E6" s="52"/>
    </row>
    <row r="7" spans="1:5" x14ac:dyDescent="0.25">
      <c r="A7" s="57" t="s">
        <v>24</v>
      </c>
      <c r="B7" s="57"/>
      <c r="C7" s="57"/>
      <c r="D7" s="57"/>
      <c r="E7" s="57"/>
    </row>
    <row r="8" spans="1:5" x14ac:dyDescent="0.25">
      <c r="A8" s="58" t="s">
        <v>1</v>
      </c>
      <c r="B8" s="58"/>
      <c r="C8" s="58"/>
      <c r="D8" s="58"/>
      <c r="E8" s="58"/>
    </row>
    <row r="9" spans="1:5" x14ac:dyDescent="0.25">
      <c r="A9" s="52" t="s">
        <v>25</v>
      </c>
      <c r="B9" s="52"/>
      <c r="C9" s="52"/>
      <c r="D9" s="52"/>
      <c r="E9" s="52"/>
    </row>
    <row r="10" spans="1:5" ht="25.9" customHeight="1" x14ac:dyDescent="0.25">
      <c r="A10" s="59" t="s">
        <v>14</v>
      </c>
      <c r="B10" s="60"/>
      <c r="C10" s="60"/>
      <c r="D10" s="60"/>
      <c r="E10" s="60"/>
    </row>
    <row r="11" spans="1:5" ht="30.75" customHeight="1" x14ac:dyDescent="0.25">
      <c r="A11" s="52" t="s">
        <v>26</v>
      </c>
      <c r="B11" s="52"/>
      <c r="C11" s="52"/>
      <c r="D11" s="52"/>
      <c r="E11" s="52"/>
    </row>
    <row r="12" spans="1:5" ht="16.5" customHeight="1" x14ac:dyDescent="0.25">
      <c r="A12" s="58" t="s">
        <v>15</v>
      </c>
      <c r="B12" s="61"/>
      <c r="C12" s="61"/>
      <c r="D12" s="61"/>
      <c r="E12" s="61"/>
    </row>
    <row r="13" spans="1:5" ht="16.5" customHeight="1" x14ac:dyDescent="0.25">
      <c r="A13" s="52" t="s">
        <v>22</v>
      </c>
      <c r="B13" s="52"/>
      <c r="C13" s="52"/>
      <c r="D13" s="52"/>
      <c r="E13" s="52"/>
    </row>
    <row r="14" spans="1:5" ht="17.25" customHeight="1" x14ac:dyDescent="0.25">
      <c r="A14" s="58" t="s">
        <v>2</v>
      </c>
      <c r="B14" s="61"/>
      <c r="C14" s="61"/>
      <c r="D14" s="61"/>
      <c r="E14" s="61"/>
    </row>
    <row r="15" spans="1:5" ht="17.25" customHeight="1" x14ac:dyDescent="0.25">
      <c r="A15" s="52" t="s">
        <v>50</v>
      </c>
      <c r="B15" s="52"/>
      <c r="C15" s="52"/>
      <c r="D15" s="52"/>
      <c r="E15" s="52"/>
    </row>
    <row r="16" spans="1:5" x14ac:dyDescent="0.25">
      <c r="A16" s="58" t="s">
        <v>16</v>
      </c>
      <c r="B16" s="61"/>
      <c r="C16" s="61"/>
      <c r="D16" s="61"/>
      <c r="E16" s="61"/>
    </row>
    <row r="17" spans="1:7" x14ac:dyDescent="0.25">
      <c r="A17" s="52" t="s">
        <v>17</v>
      </c>
      <c r="B17" s="52"/>
      <c r="C17" s="52"/>
      <c r="D17" s="52"/>
      <c r="E17" s="52"/>
    </row>
    <row r="18" spans="1:7" ht="60.75" customHeight="1" x14ac:dyDescent="0.25">
      <c r="A18" s="52" t="s">
        <v>27</v>
      </c>
      <c r="B18" s="52"/>
      <c r="C18" s="52"/>
      <c r="D18" s="52"/>
      <c r="E18" s="52"/>
    </row>
    <row r="19" spans="1:7" ht="31.5" customHeight="1" x14ac:dyDescent="0.25">
      <c r="A19" s="63" t="s">
        <v>28</v>
      </c>
      <c r="B19" s="63"/>
      <c r="C19" s="63"/>
      <c r="D19" s="63"/>
      <c r="E19" s="63"/>
    </row>
    <row r="20" spans="1:7" x14ac:dyDescent="0.25">
      <c r="A20" s="63"/>
      <c r="B20" s="63"/>
      <c r="C20" s="63"/>
      <c r="D20" s="63"/>
      <c r="E20" s="63"/>
      <c r="F20" s="2">
        <v>4416.8999999999996</v>
      </c>
      <c r="G20" s="2">
        <v>3</v>
      </c>
    </row>
    <row r="21" spans="1:7" ht="130.5" customHeight="1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21" t="s">
        <v>41</v>
      </c>
      <c r="B22" s="9" t="s">
        <v>39</v>
      </c>
      <c r="C22" s="3" t="s">
        <v>4</v>
      </c>
      <c r="D22" s="3">
        <v>15.83</v>
      </c>
      <c r="E22" s="8">
        <f>D22*F20*G20</f>
        <v>209758.58099999995</v>
      </c>
      <c r="G22" s="19"/>
    </row>
    <row r="23" spans="1:7" x14ac:dyDescent="0.25">
      <c r="A23" s="7" t="s">
        <v>44</v>
      </c>
      <c r="B23" s="9" t="s">
        <v>65</v>
      </c>
      <c r="C23" s="3" t="s">
        <v>30</v>
      </c>
      <c r="D23" s="3"/>
      <c r="E23" s="8">
        <v>0</v>
      </c>
      <c r="G23" s="19"/>
    </row>
    <row r="24" spans="1:7" x14ac:dyDescent="0.25">
      <c r="A24" s="7" t="s">
        <v>36</v>
      </c>
      <c r="B24" s="9" t="s">
        <v>23</v>
      </c>
      <c r="C24" s="3" t="s">
        <v>4</v>
      </c>
      <c r="D24" s="3">
        <v>6.06</v>
      </c>
      <c r="E24" s="8">
        <f>D24*F20*3</f>
        <v>80299.241999999998</v>
      </c>
      <c r="G24" s="19"/>
    </row>
    <row r="25" spans="1:7" x14ac:dyDescent="0.25">
      <c r="A25" s="7" t="s">
        <v>46</v>
      </c>
      <c r="B25" s="9" t="s">
        <v>65</v>
      </c>
      <c r="C25" s="22" t="s">
        <v>30</v>
      </c>
      <c r="D25" s="22"/>
      <c r="E25" s="8">
        <v>51863.92</v>
      </c>
      <c r="G25" s="19"/>
    </row>
    <row r="26" spans="1:7" x14ac:dyDescent="0.25">
      <c r="A26" s="7" t="s">
        <v>48</v>
      </c>
      <c r="B26" s="9" t="s">
        <v>65</v>
      </c>
      <c r="C26" s="22" t="s">
        <v>30</v>
      </c>
      <c r="D26" s="22"/>
      <c r="E26" s="8">
        <v>42912</v>
      </c>
      <c r="G26" s="19"/>
    </row>
    <row r="27" spans="1:7" x14ac:dyDescent="0.25">
      <c r="A27" s="7" t="s">
        <v>45</v>
      </c>
      <c r="B27" s="9" t="s">
        <v>65</v>
      </c>
      <c r="C27" s="22" t="s">
        <v>30</v>
      </c>
      <c r="D27" s="22"/>
      <c r="E27" s="8">
        <v>19229.02</v>
      </c>
      <c r="G27" s="19"/>
    </row>
    <row r="28" spans="1:7" x14ac:dyDescent="0.25">
      <c r="A28" s="7" t="s">
        <v>47</v>
      </c>
      <c r="B28" s="9" t="s">
        <v>65</v>
      </c>
      <c r="C28" s="22" t="s">
        <v>30</v>
      </c>
      <c r="D28" s="22"/>
      <c r="E28" s="8">
        <v>6494.15</v>
      </c>
      <c r="G28" s="19"/>
    </row>
    <row r="29" spans="1:7" x14ac:dyDescent="0.25">
      <c r="A29" s="7" t="s">
        <v>29</v>
      </c>
      <c r="B29" s="9" t="s">
        <v>65</v>
      </c>
      <c r="C29" s="22" t="s">
        <v>30</v>
      </c>
      <c r="D29" s="22"/>
      <c r="E29" s="8">
        <v>13967.71</v>
      </c>
      <c r="G29" s="19"/>
    </row>
    <row r="30" spans="1:7" x14ac:dyDescent="0.25">
      <c r="A30" s="42" t="s">
        <v>83</v>
      </c>
      <c r="B30" s="43" t="s">
        <v>65</v>
      </c>
      <c r="C30" s="44" t="s">
        <v>30</v>
      </c>
      <c r="D30" s="44"/>
      <c r="E30" s="45">
        <v>12900</v>
      </c>
      <c r="G30" s="19"/>
    </row>
    <row r="31" spans="1:7" s="38" customFormat="1" ht="30" x14ac:dyDescent="0.25">
      <c r="A31" s="34" t="s">
        <v>67</v>
      </c>
      <c r="B31" s="35" t="s">
        <v>70</v>
      </c>
      <c r="C31" s="36" t="s">
        <v>49</v>
      </c>
      <c r="D31" s="36">
        <v>20</v>
      </c>
      <c r="E31" s="37">
        <f>D31*260.07</f>
        <v>5201.3999999999996</v>
      </c>
    </row>
    <row r="32" spans="1:7" ht="30" x14ac:dyDescent="0.25">
      <c r="A32" s="14" t="s">
        <v>68</v>
      </c>
      <c r="B32" s="9" t="s">
        <v>70</v>
      </c>
      <c r="C32" s="22" t="s">
        <v>49</v>
      </c>
      <c r="D32" s="22">
        <v>4</v>
      </c>
      <c r="E32" s="37">
        <f t="shared" ref="E32:E34" si="0">D32*260.07</f>
        <v>1040.28</v>
      </c>
      <c r="G32" s="19"/>
    </row>
    <row r="33" spans="1:8" x14ac:dyDescent="0.25">
      <c r="A33" s="14" t="s">
        <v>69</v>
      </c>
      <c r="B33" s="9" t="s">
        <v>71</v>
      </c>
      <c r="C33" s="22" t="s">
        <v>49</v>
      </c>
      <c r="D33" s="25">
        <v>18</v>
      </c>
      <c r="E33" s="37">
        <f t="shared" si="0"/>
        <v>4681.26</v>
      </c>
      <c r="G33" s="19"/>
    </row>
    <row r="34" spans="1:8" ht="45" x14ac:dyDescent="0.25">
      <c r="A34" s="14" t="s">
        <v>66</v>
      </c>
      <c r="B34" s="9" t="s">
        <v>71</v>
      </c>
      <c r="C34" s="22" t="s">
        <v>49</v>
      </c>
      <c r="D34" s="25">
        <v>12</v>
      </c>
      <c r="E34" s="46">
        <f t="shared" si="0"/>
        <v>3120.84</v>
      </c>
      <c r="G34" s="19"/>
    </row>
    <row r="35" spans="1:8" x14ac:dyDescent="0.25">
      <c r="A35" s="14"/>
      <c r="B35" s="9"/>
      <c r="C35" s="22"/>
      <c r="D35" s="25"/>
      <c r="E35" s="8"/>
      <c r="G35" s="19"/>
    </row>
    <row r="36" spans="1:8" x14ac:dyDescent="0.25">
      <c r="A36" s="20" t="s">
        <v>37</v>
      </c>
      <c r="B36" s="10"/>
      <c r="C36" s="11"/>
      <c r="D36" s="11"/>
      <c r="E36" s="12">
        <f>SUM(E22:E35)</f>
        <v>451468.40300000011</v>
      </c>
    </row>
    <row r="37" spans="1:8" ht="14.45" customHeight="1" x14ac:dyDescent="0.25"/>
    <row r="38" spans="1:8" ht="31.5" customHeight="1" x14ac:dyDescent="0.25">
      <c r="A38" s="64" t="s">
        <v>73</v>
      </c>
      <c r="B38" s="64"/>
      <c r="C38" s="64"/>
      <c r="D38" s="64"/>
      <c r="E38" s="64"/>
    </row>
    <row r="39" spans="1:8" ht="33" customHeight="1" x14ac:dyDescent="0.25">
      <c r="A39" s="52" t="s">
        <v>21</v>
      </c>
      <c r="B39" s="52"/>
      <c r="C39" s="52"/>
      <c r="D39" s="52"/>
      <c r="E39" s="52"/>
      <c r="F39" s="13"/>
      <c r="G39" s="13"/>
      <c r="H39" s="15"/>
    </row>
    <row r="40" spans="1:8" ht="18" customHeight="1" x14ac:dyDescent="0.25">
      <c r="A40" s="52" t="s">
        <v>20</v>
      </c>
      <c r="B40" s="52"/>
      <c r="C40" s="52"/>
      <c r="D40" s="52"/>
      <c r="E40" s="52"/>
    </row>
    <row r="41" spans="1:8" x14ac:dyDescent="0.25">
      <c r="A41" s="52"/>
      <c r="B41" s="52"/>
      <c r="C41" s="52"/>
      <c r="D41" s="52"/>
      <c r="E41" s="52"/>
    </row>
    <row r="42" spans="1:8" x14ac:dyDescent="0.25">
      <c r="A42" s="62" t="s">
        <v>5</v>
      </c>
      <c r="B42" s="62"/>
      <c r="C42" s="62"/>
      <c r="D42" s="62"/>
      <c r="E42" s="62"/>
    </row>
    <row r="43" spans="1:8" x14ac:dyDescent="0.25">
      <c r="A43" s="52" t="s">
        <v>18</v>
      </c>
      <c r="B43" s="52"/>
      <c r="C43" s="52"/>
      <c r="D43" s="52"/>
      <c r="E43" s="52"/>
    </row>
    <row r="44" spans="1:8" x14ac:dyDescent="0.25">
      <c r="A44" s="65" t="s">
        <v>52</v>
      </c>
      <c r="B44" s="65"/>
      <c r="C44" s="65"/>
      <c r="D44" s="65"/>
      <c r="E44" s="5"/>
    </row>
    <row r="45" spans="1:8" x14ac:dyDescent="0.25">
      <c r="B45" s="66" t="s">
        <v>19</v>
      </c>
      <c r="C45" s="66"/>
      <c r="D45" s="66"/>
      <c r="E45" s="6" t="s">
        <v>6</v>
      </c>
    </row>
    <row r="46" spans="1:8" x14ac:dyDescent="0.25">
      <c r="A46" s="31"/>
      <c r="B46" s="31"/>
      <c r="C46" s="31"/>
      <c r="D46" s="31"/>
      <c r="E46" s="31"/>
    </row>
    <row r="47" spans="1:8" x14ac:dyDescent="0.25">
      <c r="A47" s="65" t="s">
        <v>31</v>
      </c>
      <c r="B47" s="65"/>
      <c r="C47" s="65"/>
      <c r="D47" s="65"/>
      <c r="E47" s="5"/>
    </row>
    <row r="48" spans="1:8" x14ac:dyDescent="0.25">
      <c r="B48" s="66" t="s">
        <v>19</v>
      </c>
      <c r="C48" s="66"/>
      <c r="D48" s="66"/>
      <c r="E48" s="6" t="s">
        <v>6</v>
      </c>
    </row>
    <row r="49" spans="1:2" x14ac:dyDescent="0.25">
      <c r="A49" s="13" t="s">
        <v>32</v>
      </c>
    </row>
    <row r="50" spans="1:2" x14ac:dyDescent="0.25">
      <c r="A50" s="2" t="s">
        <v>38</v>
      </c>
      <c r="B50" s="23">
        <f>'1кв'!B55</f>
        <v>34860.677000000025</v>
      </c>
    </row>
    <row r="51" spans="1:2" x14ac:dyDescent="0.25">
      <c r="A51" s="2" t="s">
        <v>72</v>
      </c>
      <c r="B51" s="16"/>
    </row>
    <row r="52" spans="1:2" x14ac:dyDescent="0.25">
      <c r="A52" s="2" t="s">
        <v>34</v>
      </c>
      <c r="B52" s="17">
        <v>390854.78</v>
      </c>
    </row>
    <row r="53" spans="1:2" x14ac:dyDescent="0.25">
      <c r="A53" s="2" t="s">
        <v>42</v>
      </c>
      <c r="B53" s="17">
        <f>350*3</f>
        <v>1050</v>
      </c>
    </row>
    <row r="54" spans="1:2" x14ac:dyDescent="0.25">
      <c r="A54" s="2" t="s">
        <v>40</v>
      </c>
      <c r="B54" s="17">
        <f>3*330</f>
        <v>990</v>
      </c>
    </row>
    <row r="55" spans="1:2" x14ac:dyDescent="0.25">
      <c r="A55" s="2" t="s">
        <v>43</v>
      </c>
      <c r="B55" s="17">
        <f>3*300</f>
        <v>900</v>
      </c>
    </row>
    <row r="56" spans="1:2" ht="30" x14ac:dyDescent="0.25">
      <c r="A56" s="33" t="s">
        <v>35</v>
      </c>
      <c r="B56" s="17">
        <f>E36</f>
        <v>451468.40300000011</v>
      </c>
    </row>
    <row r="57" spans="1:2" x14ac:dyDescent="0.25">
      <c r="A57" s="18" t="s">
        <v>33</v>
      </c>
      <c r="B57" s="23">
        <f>B50+B52+B53+B54+B55-B56</f>
        <v>-22812.946000000054</v>
      </c>
    </row>
  </sheetData>
  <mergeCells count="28">
    <mergeCell ref="A44:D44"/>
    <mergeCell ref="B45:D45"/>
    <mergeCell ref="A47:D47"/>
    <mergeCell ref="B48:D48"/>
    <mergeCell ref="A38:E38"/>
    <mergeCell ref="A39:E39"/>
    <mergeCell ref="A40:E40"/>
    <mergeCell ref="A41:E41"/>
    <mergeCell ref="A42:E42"/>
    <mergeCell ref="A43:E43"/>
    <mergeCell ref="A20:E20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8:E8"/>
    <mergeCell ref="A1:E1"/>
    <mergeCell ref="A2:E2"/>
    <mergeCell ref="A3:E3"/>
    <mergeCell ref="A6:E6"/>
    <mergeCell ref="A7:E7"/>
  </mergeCells>
  <printOptions horizontalCentered="1"/>
  <pageMargins left="0.31496062992125984" right="0.31496062992125984" top="0.35433070866141736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view="pageBreakPreview" topLeftCell="A25" zoomScaleSheetLayoutView="100" workbookViewId="0">
      <selection activeCell="E29" sqref="E29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.85546875" style="2" customWidth="1"/>
    <col min="4" max="4" width="14.5703125" style="2" customWidth="1"/>
    <col min="5" max="5" width="15.85546875" style="2" customWidth="1"/>
    <col min="6" max="6" width="9.140625" style="2"/>
    <col min="7" max="7" width="12.140625" style="2" bestFit="1" customWidth="1"/>
    <col min="8" max="8" width="17.28515625" style="2" customWidth="1"/>
    <col min="9" max="16384" width="9.140625" style="2"/>
  </cols>
  <sheetData>
    <row r="1" spans="1:5" ht="15.75" x14ac:dyDescent="0.25">
      <c r="A1" s="53" t="s">
        <v>11</v>
      </c>
      <c r="B1" s="53"/>
      <c r="C1" s="53"/>
      <c r="D1" s="53"/>
      <c r="E1" s="53"/>
    </row>
    <row r="2" spans="1:5" ht="27.75" customHeight="1" x14ac:dyDescent="0.25">
      <c r="A2" s="54" t="s">
        <v>12</v>
      </c>
      <c r="B2" s="55"/>
      <c r="C2" s="55"/>
      <c r="D2" s="55"/>
      <c r="E2" s="55"/>
    </row>
    <row r="3" spans="1:5" x14ac:dyDescent="0.25">
      <c r="A3" s="56" t="s">
        <v>74</v>
      </c>
      <c r="B3" s="56"/>
      <c r="C3" s="56"/>
      <c r="D3" s="56"/>
      <c r="E3" s="56"/>
    </row>
    <row r="4" spans="1:5" s="1" customFormat="1" ht="15.75" customHeight="1" x14ac:dyDescent="0.25">
      <c r="A4" s="24" t="s">
        <v>13</v>
      </c>
      <c r="B4" s="4"/>
      <c r="C4" s="4"/>
      <c r="D4" s="30"/>
      <c r="E4" s="29" t="s">
        <v>75</v>
      </c>
    </row>
    <row r="5" spans="1:5" x14ac:dyDescent="0.25">
      <c r="A5" s="40"/>
      <c r="B5" s="4"/>
      <c r="C5" s="4"/>
      <c r="D5" s="4"/>
      <c r="E5" s="4"/>
    </row>
    <row r="6" spans="1:5" x14ac:dyDescent="0.25">
      <c r="A6" s="52" t="s">
        <v>0</v>
      </c>
      <c r="B6" s="52"/>
      <c r="C6" s="52"/>
      <c r="D6" s="52"/>
      <c r="E6" s="52"/>
    </row>
    <row r="7" spans="1:5" x14ac:dyDescent="0.25">
      <c r="A7" s="57" t="s">
        <v>24</v>
      </c>
      <c r="B7" s="57"/>
      <c r="C7" s="57"/>
      <c r="D7" s="57"/>
      <c r="E7" s="57"/>
    </row>
    <row r="8" spans="1:5" x14ac:dyDescent="0.25">
      <c r="A8" s="58" t="s">
        <v>1</v>
      </c>
      <c r="B8" s="58"/>
      <c r="C8" s="58"/>
      <c r="D8" s="58"/>
      <c r="E8" s="58"/>
    </row>
    <row r="9" spans="1:5" x14ac:dyDescent="0.25">
      <c r="A9" s="52" t="s">
        <v>25</v>
      </c>
      <c r="B9" s="52"/>
      <c r="C9" s="52"/>
      <c r="D9" s="52"/>
      <c r="E9" s="52"/>
    </row>
    <row r="10" spans="1:5" ht="25.9" customHeight="1" x14ac:dyDescent="0.25">
      <c r="A10" s="59" t="s">
        <v>14</v>
      </c>
      <c r="B10" s="60"/>
      <c r="C10" s="60"/>
      <c r="D10" s="60"/>
      <c r="E10" s="60"/>
    </row>
    <row r="11" spans="1:5" ht="30.75" customHeight="1" x14ac:dyDescent="0.25">
      <c r="A11" s="52" t="s">
        <v>26</v>
      </c>
      <c r="B11" s="52"/>
      <c r="C11" s="52"/>
      <c r="D11" s="52"/>
      <c r="E11" s="52"/>
    </row>
    <row r="12" spans="1:5" ht="16.5" customHeight="1" x14ac:dyDescent="0.25">
      <c r="A12" s="58" t="s">
        <v>15</v>
      </c>
      <c r="B12" s="61"/>
      <c r="C12" s="61"/>
      <c r="D12" s="61"/>
      <c r="E12" s="61"/>
    </row>
    <row r="13" spans="1:5" ht="16.5" customHeight="1" x14ac:dyDescent="0.25">
      <c r="A13" s="52" t="s">
        <v>22</v>
      </c>
      <c r="B13" s="52"/>
      <c r="C13" s="52"/>
      <c r="D13" s="52"/>
      <c r="E13" s="52"/>
    </row>
    <row r="14" spans="1:5" ht="17.25" customHeight="1" x14ac:dyDescent="0.25">
      <c r="A14" s="58" t="s">
        <v>2</v>
      </c>
      <c r="B14" s="61"/>
      <c r="C14" s="61"/>
      <c r="D14" s="61"/>
      <c r="E14" s="61"/>
    </row>
    <row r="15" spans="1:5" ht="17.25" customHeight="1" x14ac:dyDescent="0.25">
      <c r="A15" s="52" t="s">
        <v>50</v>
      </c>
      <c r="B15" s="52"/>
      <c r="C15" s="52"/>
      <c r="D15" s="52"/>
      <c r="E15" s="52"/>
    </row>
    <row r="16" spans="1:5" x14ac:dyDescent="0.25">
      <c r="A16" s="58" t="s">
        <v>16</v>
      </c>
      <c r="B16" s="61"/>
      <c r="C16" s="61"/>
      <c r="D16" s="61"/>
      <c r="E16" s="61"/>
    </row>
    <row r="17" spans="1:7" x14ac:dyDescent="0.25">
      <c r="A17" s="52" t="s">
        <v>17</v>
      </c>
      <c r="B17" s="52"/>
      <c r="C17" s="52"/>
      <c r="D17" s="52"/>
      <c r="E17" s="52"/>
    </row>
    <row r="18" spans="1:7" ht="60.75" customHeight="1" x14ac:dyDescent="0.25">
      <c r="A18" s="52" t="s">
        <v>27</v>
      </c>
      <c r="B18" s="52"/>
      <c r="C18" s="52"/>
      <c r="D18" s="52"/>
      <c r="E18" s="52"/>
    </row>
    <row r="19" spans="1:7" ht="31.5" customHeight="1" x14ac:dyDescent="0.25">
      <c r="A19" s="63" t="s">
        <v>28</v>
      </c>
      <c r="B19" s="63"/>
      <c r="C19" s="63"/>
      <c r="D19" s="63"/>
      <c r="E19" s="63"/>
    </row>
    <row r="20" spans="1:7" x14ac:dyDescent="0.25">
      <c r="A20" s="63"/>
      <c r="B20" s="63"/>
      <c r="C20" s="63"/>
      <c r="D20" s="63"/>
      <c r="E20" s="63"/>
      <c r="F20" s="2">
        <v>4416.3999999999996</v>
      </c>
      <c r="G20" s="2">
        <v>3</v>
      </c>
    </row>
    <row r="21" spans="1:7" ht="130.5" customHeight="1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21" t="s">
        <v>41</v>
      </c>
      <c r="B22" s="9" t="s">
        <v>39</v>
      </c>
      <c r="C22" s="3" t="s">
        <v>4</v>
      </c>
      <c r="D22" s="3">
        <v>17.38</v>
      </c>
      <c r="E22" s="8">
        <f>D22*F20*G20</f>
        <v>230271.09599999996</v>
      </c>
      <c r="G22" s="19"/>
    </row>
    <row r="23" spans="1:7" x14ac:dyDescent="0.25">
      <c r="A23" s="7" t="s">
        <v>44</v>
      </c>
      <c r="B23" s="9" t="s">
        <v>76</v>
      </c>
      <c r="C23" s="3" t="s">
        <v>30</v>
      </c>
      <c r="D23" s="3"/>
      <c r="E23" s="8">
        <v>0</v>
      </c>
      <c r="G23" s="19"/>
    </row>
    <row r="24" spans="1:7" x14ac:dyDescent="0.25">
      <c r="A24" s="7" t="s">
        <v>36</v>
      </c>
      <c r="B24" s="9" t="s">
        <v>23</v>
      </c>
      <c r="C24" s="3" t="s">
        <v>4</v>
      </c>
      <c r="D24" s="3">
        <v>6.51</v>
      </c>
      <c r="E24" s="8">
        <f>D24*F20*3</f>
        <v>86252.291999999987</v>
      </c>
      <c r="G24" s="19"/>
    </row>
    <row r="25" spans="1:7" x14ac:dyDescent="0.25">
      <c r="A25" s="7" t="s">
        <v>46</v>
      </c>
      <c r="B25" s="9" t="s">
        <v>76</v>
      </c>
      <c r="C25" s="22" t="s">
        <v>30</v>
      </c>
      <c r="D25" s="22"/>
      <c r="E25" s="8">
        <v>30851.27</v>
      </c>
      <c r="G25" s="19"/>
    </row>
    <row r="26" spans="1:7" x14ac:dyDescent="0.25">
      <c r="A26" s="7" t="s">
        <v>48</v>
      </c>
      <c r="B26" s="9" t="s">
        <v>76</v>
      </c>
      <c r="C26" s="22" t="s">
        <v>30</v>
      </c>
      <c r="D26" s="22"/>
      <c r="E26" s="8">
        <v>26746.29</v>
      </c>
      <c r="G26" s="19"/>
    </row>
    <row r="27" spans="1:7" x14ac:dyDescent="0.25">
      <c r="A27" s="7" t="s">
        <v>45</v>
      </c>
      <c r="B27" s="9" t="s">
        <v>76</v>
      </c>
      <c r="C27" s="22" t="s">
        <v>30</v>
      </c>
      <c r="D27" s="22"/>
      <c r="E27" s="8">
        <v>12772.27</v>
      </c>
      <c r="G27" s="19"/>
    </row>
    <row r="28" spans="1:7" x14ac:dyDescent="0.25">
      <c r="A28" s="7" t="s">
        <v>47</v>
      </c>
      <c r="B28" s="9" t="s">
        <v>76</v>
      </c>
      <c r="C28" s="22" t="s">
        <v>30</v>
      </c>
      <c r="D28" s="22"/>
      <c r="E28" s="8">
        <v>8426.73</v>
      </c>
      <c r="G28" s="19"/>
    </row>
    <row r="29" spans="1:7" x14ac:dyDescent="0.25">
      <c r="A29" s="7" t="s">
        <v>29</v>
      </c>
      <c r="B29" s="9" t="s">
        <v>76</v>
      </c>
      <c r="C29" s="22" t="s">
        <v>30</v>
      </c>
      <c r="D29" s="22"/>
      <c r="E29" s="8">
        <v>22523.31</v>
      </c>
      <c r="G29" s="19"/>
    </row>
    <row r="30" spans="1:7" x14ac:dyDescent="0.25">
      <c r="A30" s="42" t="s">
        <v>84</v>
      </c>
      <c r="B30" s="43" t="s">
        <v>76</v>
      </c>
      <c r="C30" s="44" t="s">
        <v>30</v>
      </c>
      <c r="D30" s="44"/>
      <c r="E30" s="8">
        <v>15800</v>
      </c>
      <c r="G30" s="19"/>
    </row>
    <row r="31" spans="1:7" s="38" customFormat="1" x14ac:dyDescent="0.25">
      <c r="A31" s="34" t="s">
        <v>78</v>
      </c>
      <c r="B31" s="35" t="s">
        <v>82</v>
      </c>
      <c r="C31" s="36" t="s">
        <v>30</v>
      </c>
      <c r="D31" s="36"/>
      <c r="E31" s="8">
        <v>26821.58</v>
      </c>
    </row>
    <row r="32" spans="1:7" x14ac:dyDescent="0.25">
      <c r="A32" s="14" t="s">
        <v>79</v>
      </c>
      <c r="B32" s="35" t="s">
        <v>82</v>
      </c>
      <c r="C32" s="22" t="s">
        <v>49</v>
      </c>
      <c r="D32" s="22">
        <v>16</v>
      </c>
      <c r="E32" s="8">
        <f>D32*286.24</f>
        <v>4579.84</v>
      </c>
      <c r="G32" s="19"/>
    </row>
    <row r="33" spans="1:8" x14ac:dyDescent="0.25">
      <c r="A33" s="14" t="s">
        <v>80</v>
      </c>
      <c r="B33" s="9" t="s">
        <v>81</v>
      </c>
      <c r="C33" s="22" t="s">
        <v>49</v>
      </c>
      <c r="D33" s="25">
        <v>27.5</v>
      </c>
      <c r="E33" s="8">
        <f t="shared" ref="E33" si="0">D33*286.24</f>
        <v>7871.6</v>
      </c>
      <c r="G33" s="19"/>
    </row>
    <row r="34" spans="1:8" x14ac:dyDescent="0.25">
      <c r="A34" s="14"/>
      <c r="B34" s="9"/>
      <c r="C34" s="22"/>
      <c r="D34" s="25"/>
      <c r="E34" s="8"/>
      <c r="G34" s="19"/>
    </row>
    <row r="35" spans="1:8" x14ac:dyDescent="0.25">
      <c r="A35" s="20" t="s">
        <v>37</v>
      </c>
      <c r="B35" s="10"/>
      <c r="C35" s="11"/>
      <c r="D35" s="11"/>
      <c r="E35" s="12">
        <f>SUM(E22:E34)</f>
        <v>472916.27799999993</v>
      </c>
    </row>
    <row r="36" spans="1:8" ht="14.45" customHeight="1" x14ac:dyDescent="0.25"/>
    <row r="37" spans="1:8" ht="31.5" customHeight="1" x14ac:dyDescent="0.25">
      <c r="A37" s="64" t="s">
        <v>85</v>
      </c>
      <c r="B37" s="64"/>
      <c r="C37" s="64"/>
      <c r="D37" s="64"/>
      <c r="E37" s="64"/>
    </row>
    <row r="38" spans="1:8" ht="33" customHeight="1" x14ac:dyDescent="0.25">
      <c r="A38" s="52" t="s">
        <v>21</v>
      </c>
      <c r="B38" s="52"/>
      <c r="C38" s="52"/>
      <c r="D38" s="52"/>
      <c r="E38" s="52"/>
      <c r="F38" s="13"/>
      <c r="G38" s="13"/>
      <c r="H38" s="15"/>
    </row>
    <row r="39" spans="1:8" ht="18" customHeight="1" x14ac:dyDescent="0.25">
      <c r="A39" s="52" t="s">
        <v>20</v>
      </c>
      <c r="B39" s="52"/>
      <c r="C39" s="52"/>
      <c r="D39" s="52"/>
      <c r="E39" s="52"/>
    </row>
    <row r="40" spans="1:8" x14ac:dyDescent="0.25">
      <c r="A40" s="52"/>
      <c r="B40" s="52"/>
      <c r="C40" s="52"/>
      <c r="D40" s="52"/>
      <c r="E40" s="52"/>
    </row>
    <row r="41" spans="1:8" x14ac:dyDescent="0.25">
      <c r="A41" s="62" t="s">
        <v>5</v>
      </c>
      <c r="B41" s="62"/>
      <c r="C41" s="62"/>
      <c r="D41" s="62"/>
      <c r="E41" s="62"/>
    </row>
    <row r="42" spans="1:8" x14ac:dyDescent="0.25">
      <c r="A42" s="52" t="s">
        <v>18</v>
      </c>
      <c r="B42" s="52"/>
      <c r="C42" s="52"/>
      <c r="D42" s="52"/>
      <c r="E42" s="52"/>
    </row>
    <row r="43" spans="1:8" x14ac:dyDescent="0.25">
      <c r="A43" s="65" t="s">
        <v>52</v>
      </c>
      <c r="B43" s="65"/>
      <c r="C43" s="65"/>
      <c r="D43" s="65"/>
      <c r="E43" s="5"/>
    </row>
    <row r="44" spans="1:8" x14ac:dyDescent="0.25">
      <c r="B44" s="66" t="s">
        <v>19</v>
      </c>
      <c r="C44" s="66"/>
      <c r="D44" s="66"/>
      <c r="E44" s="6" t="s">
        <v>6</v>
      </c>
    </row>
    <row r="45" spans="1:8" x14ac:dyDescent="0.25">
      <c r="A45" s="39"/>
      <c r="B45" s="39"/>
      <c r="C45" s="39"/>
      <c r="D45" s="39"/>
      <c r="E45" s="39"/>
    </row>
    <row r="46" spans="1:8" x14ac:dyDescent="0.25">
      <c r="A46" s="65" t="s">
        <v>31</v>
      </c>
      <c r="B46" s="65"/>
      <c r="C46" s="65"/>
      <c r="D46" s="65"/>
      <c r="E46" s="5"/>
    </row>
    <row r="47" spans="1:8" x14ac:dyDescent="0.25">
      <c r="B47" s="66" t="s">
        <v>19</v>
      </c>
      <c r="C47" s="66"/>
      <c r="D47" s="66"/>
      <c r="E47" s="6" t="s">
        <v>6</v>
      </c>
    </row>
    <row r="48" spans="1:8" x14ac:dyDescent="0.25">
      <c r="A48" s="48" t="s">
        <v>77</v>
      </c>
      <c r="B48" s="47"/>
      <c r="C48" s="47"/>
      <c r="D48" s="47"/>
      <c r="E48" s="6"/>
    </row>
    <row r="49" spans="1:2" x14ac:dyDescent="0.25">
      <c r="A49" s="13" t="s">
        <v>32</v>
      </c>
    </row>
    <row r="50" spans="1:2" x14ac:dyDescent="0.25">
      <c r="A50" s="2" t="s">
        <v>38</v>
      </c>
      <c r="B50" s="23">
        <f>'2кв'!B57</f>
        <v>-22812.946000000054</v>
      </c>
    </row>
    <row r="51" spans="1:2" x14ac:dyDescent="0.25">
      <c r="A51" s="2" t="s">
        <v>86</v>
      </c>
      <c r="B51" s="16"/>
    </row>
    <row r="52" spans="1:2" x14ac:dyDescent="0.25">
      <c r="A52" s="2" t="s">
        <v>34</v>
      </c>
      <c r="B52" s="17">
        <v>493059.19</v>
      </c>
    </row>
    <row r="53" spans="1:2" x14ac:dyDescent="0.25">
      <c r="A53" s="2" t="s">
        <v>42</v>
      </c>
      <c r="B53" s="17">
        <f>350*2</f>
        <v>700</v>
      </c>
    </row>
    <row r="54" spans="1:2" x14ac:dyDescent="0.25">
      <c r="A54" s="2" t="s">
        <v>40</v>
      </c>
      <c r="B54" s="17">
        <f>2*330</f>
        <v>660</v>
      </c>
    </row>
    <row r="55" spans="1:2" ht="30" x14ac:dyDescent="0.25">
      <c r="A55" s="41" t="s">
        <v>35</v>
      </c>
      <c r="B55" s="17">
        <f>E35</f>
        <v>472916.27799999993</v>
      </c>
    </row>
    <row r="56" spans="1:2" x14ac:dyDescent="0.25">
      <c r="A56" s="18" t="s">
        <v>33</v>
      </c>
      <c r="B56" s="23">
        <f>B50+B52+B53+B54-B55</f>
        <v>-1310.0339999999851</v>
      </c>
    </row>
  </sheetData>
  <mergeCells count="28">
    <mergeCell ref="A8:E8"/>
    <mergeCell ref="A1:E1"/>
    <mergeCell ref="A2:E2"/>
    <mergeCell ref="A3:E3"/>
    <mergeCell ref="A6:E6"/>
    <mergeCell ref="A7:E7"/>
    <mergeCell ref="A20:E20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43:D43"/>
    <mergeCell ref="B44:D44"/>
    <mergeCell ref="A46:D46"/>
    <mergeCell ref="B47:D47"/>
    <mergeCell ref="A37:E37"/>
    <mergeCell ref="A38:E38"/>
    <mergeCell ref="A39:E39"/>
    <mergeCell ref="A40:E40"/>
    <mergeCell ref="A41:E41"/>
    <mergeCell ref="A42:E42"/>
  </mergeCells>
  <printOptions horizontalCentered="1"/>
  <pageMargins left="0.31496062992125984" right="0.31496062992125984" top="0.55118110236220474" bottom="0.59055118110236227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view="pageBreakPreview" topLeftCell="A44" zoomScaleSheetLayoutView="100" workbookViewId="0">
      <selection activeCell="E29" sqref="E29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.85546875" style="2" customWidth="1"/>
    <col min="4" max="4" width="14.5703125" style="2" customWidth="1"/>
    <col min="5" max="5" width="15.85546875" style="2" customWidth="1"/>
    <col min="6" max="6" width="9.140625" style="2"/>
    <col min="7" max="7" width="12.140625" style="2" bestFit="1" customWidth="1"/>
    <col min="8" max="8" width="17.28515625" style="2" customWidth="1"/>
    <col min="9" max="16384" width="9.140625" style="2"/>
  </cols>
  <sheetData>
    <row r="1" spans="1:5" ht="15.75" x14ac:dyDescent="0.25">
      <c r="A1" s="53" t="s">
        <v>11</v>
      </c>
      <c r="B1" s="53"/>
      <c r="C1" s="53"/>
      <c r="D1" s="53"/>
      <c r="E1" s="53"/>
    </row>
    <row r="2" spans="1:5" ht="27.75" customHeight="1" x14ac:dyDescent="0.25">
      <c r="A2" s="54" t="s">
        <v>12</v>
      </c>
      <c r="B2" s="55"/>
      <c r="C2" s="55"/>
      <c r="D2" s="55"/>
      <c r="E2" s="55"/>
    </row>
    <row r="3" spans="1:5" x14ac:dyDescent="0.25">
      <c r="A3" s="56" t="s">
        <v>119</v>
      </c>
      <c r="B3" s="56"/>
      <c r="C3" s="56"/>
      <c r="D3" s="56"/>
      <c r="E3" s="56"/>
    </row>
    <row r="4" spans="1:5" s="1" customFormat="1" ht="15.75" customHeight="1" x14ac:dyDescent="0.25">
      <c r="A4" s="24" t="s">
        <v>13</v>
      </c>
      <c r="B4" s="4"/>
      <c r="C4" s="4"/>
      <c r="D4" s="30"/>
      <c r="E4" s="29" t="s">
        <v>120</v>
      </c>
    </row>
    <row r="5" spans="1:5" x14ac:dyDescent="0.25">
      <c r="A5" s="50"/>
      <c r="B5" s="4"/>
      <c r="C5" s="4"/>
      <c r="D5" s="4"/>
      <c r="E5" s="4"/>
    </row>
    <row r="6" spans="1:5" x14ac:dyDescent="0.25">
      <c r="A6" s="52" t="s">
        <v>0</v>
      </c>
      <c r="B6" s="52"/>
      <c r="C6" s="52"/>
      <c r="D6" s="52"/>
      <c r="E6" s="52"/>
    </row>
    <row r="7" spans="1:5" x14ac:dyDescent="0.25">
      <c r="A7" s="57" t="s">
        <v>24</v>
      </c>
      <c r="B7" s="57"/>
      <c r="C7" s="57"/>
      <c r="D7" s="57"/>
      <c r="E7" s="57"/>
    </row>
    <row r="8" spans="1:5" x14ac:dyDescent="0.25">
      <c r="A8" s="58" t="s">
        <v>1</v>
      </c>
      <c r="B8" s="58"/>
      <c r="C8" s="58"/>
      <c r="D8" s="58"/>
      <c r="E8" s="58"/>
    </row>
    <row r="9" spans="1:5" x14ac:dyDescent="0.25">
      <c r="A9" s="52" t="s">
        <v>25</v>
      </c>
      <c r="B9" s="52"/>
      <c r="C9" s="52"/>
      <c r="D9" s="52"/>
      <c r="E9" s="52"/>
    </row>
    <row r="10" spans="1:5" ht="25.9" customHeight="1" x14ac:dyDescent="0.25">
      <c r="A10" s="59" t="s">
        <v>14</v>
      </c>
      <c r="B10" s="60"/>
      <c r="C10" s="60"/>
      <c r="D10" s="60"/>
      <c r="E10" s="60"/>
    </row>
    <row r="11" spans="1:5" ht="30.75" customHeight="1" x14ac:dyDescent="0.25">
      <c r="A11" s="52" t="s">
        <v>26</v>
      </c>
      <c r="B11" s="52"/>
      <c r="C11" s="52"/>
      <c r="D11" s="52"/>
      <c r="E11" s="52"/>
    </row>
    <row r="12" spans="1:5" ht="16.5" customHeight="1" x14ac:dyDescent="0.25">
      <c r="A12" s="58" t="s">
        <v>15</v>
      </c>
      <c r="B12" s="61"/>
      <c r="C12" s="61"/>
      <c r="D12" s="61"/>
      <c r="E12" s="61"/>
    </row>
    <row r="13" spans="1:5" ht="16.5" customHeight="1" x14ac:dyDescent="0.25">
      <c r="A13" s="52" t="s">
        <v>22</v>
      </c>
      <c r="B13" s="52"/>
      <c r="C13" s="52"/>
      <c r="D13" s="52"/>
      <c r="E13" s="52"/>
    </row>
    <row r="14" spans="1:5" ht="17.25" customHeight="1" x14ac:dyDescent="0.25">
      <c r="A14" s="58" t="s">
        <v>2</v>
      </c>
      <c r="B14" s="61"/>
      <c r="C14" s="61"/>
      <c r="D14" s="61"/>
      <c r="E14" s="61"/>
    </row>
    <row r="15" spans="1:5" ht="17.25" customHeight="1" x14ac:dyDescent="0.25">
      <c r="A15" s="52" t="s">
        <v>50</v>
      </c>
      <c r="B15" s="52"/>
      <c r="C15" s="52"/>
      <c r="D15" s="52"/>
      <c r="E15" s="52"/>
    </row>
    <row r="16" spans="1:5" x14ac:dyDescent="0.25">
      <c r="A16" s="58" t="s">
        <v>16</v>
      </c>
      <c r="B16" s="61"/>
      <c r="C16" s="61"/>
      <c r="D16" s="61"/>
      <c r="E16" s="61"/>
    </row>
    <row r="17" spans="1:7" x14ac:dyDescent="0.25">
      <c r="A17" s="52" t="s">
        <v>17</v>
      </c>
      <c r="B17" s="52"/>
      <c r="C17" s="52"/>
      <c r="D17" s="52"/>
      <c r="E17" s="52"/>
    </row>
    <row r="18" spans="1:7" ht="60.75" customHeight="1" x14ac:dyDescent="0.25">
      <c r="A18" s="52" t="s">
        <v>27</v>
      </c>
      <c r="B18" s="52"/>
      <c r="C18" s="52"/>
      <c r="D18" s="52"/>
      <c r="E18" s="52"/>
    </row>
    <row r="19" spans="1:7" ht="31.5" customHeight="1" x14ac:dyDescent="0.25">
      <c r="A19" s="63" t="s">
        <v>28</v>
      </c>
      <c r="B19" s="63"/>
      <c r="C19" s="63"/>
      <c r="D19" s="63"/>
      <c r="E19" s="63"/>
    </row>
    <row r="20" spans="1:7" x14ac:dyDescent="0.25">
      <c r="A20" s="63"/>
      <c r="B20" s="63"/>
      <c r="C20" s="63"/>
      <c r="D20" s="63"/>
      <c r="E20" s="63"/>
      <c r="F20" s="2">
        <v>4416.3999999999996</v>
      </c>
      <c r="G20" s="2">
        <v>3</v>
      </c>
    </row>
    <row r="21" spans="1:7" ht="130.5" customHeight="1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21" t="s">
        <v>41</v>
      </c>
      <c r="B22" s="9" t="s">
        <v>39</v>
      </c>
      <c r="C22" s="3" t="s">
        <v>4</v>
      </c>
      <c r="D22" s="3">
        <v>17.38</v>
      </c>
      <c r="E22" s="8">
        <f>D22*F20*G20</f>
        <v>230271.09599999996</v>
      </c>
      <c r="G22" s="19"/>
    </row>
    <row r="23" spans="1:7" x14ac:dyDescent="0.25">
      <c r="A23" s="7" t="s">
        <v>44</v>
      </c>
      <c r="B23" s="9" t="s">
        <v>121</v>
      </c>
      <c r="C23" s="3" t="s">
        <v>30</v>
      </c>
      <c r="D23" s="3"/>
      <c r="E23" s="8">
        <v>0</v>
      </c>
      <c r="G23" s="19"/>
    </row>
    <row r="24" spans="1:7" x14ac:dyDescent="0.25">
      <c r="A24" s="7" t="s">
        <v>36</v>
      </c>
      <c r="B24" s="9" t="s">
        <v>23</v>
      </c>
      <c r="C24" s="3" t="s">
        <v>4</v>
      </c>
      <c r="D24" s="3">
        <v>6.51</v>
      </c>
      <c r="E24" s="8">
        <f>D24*F20*3</f>
        <v>86252.291999999987</v>
      </c>
      <c r="G24" s="19"/>
    </row>
    <row r="25" spans="1:7" x14ac:dyDescent="0.25">
      <c r="A25" s="7" t="s">
        <v>46</v>
      </c>
      <c r="B25" s="9" t="s">
        <v>121</v>
      </c>
      <c r="C25" s="22" t="s">
        <v>30</v>
      </c>
      <c r="D25" s="22"/>
      <c r="E25" s="8">
        <v>21000.240000000002</v>
      </c>
      <c r="G25" s="19"/>
    </row>
    <row r="26" spans="1:7" x14ac:dyDescent="0.25">
      <c r="A26" s="7" t="s">
        <v>48</v>
      </c>
      <c r="B26" s="9" t="s">
        <v>121</v>
      </c>
      <c r="C26" s="22" t="s">
        <v>30</v>
      </c>
      <c r="D26" s="22"/>
      <c r="E26" s="8">
        <v>13208.44</v>
      </c>
      <c r="G26" s="19"/>
    </row>
    <row r="27" spans="1:7" x14ac:dyDescent="0.25">
      <c r="A27" s="7" t="s">
        <v>45</v>
      </c>
      <c r="B27" s="9" t="s">
        <v>121</v>
      </c>
      <c r="C27" s="22" t="s">
        <v>30</v>
      </c>
      <c r="D27" s="22"/>
      <c r="E27" s="8">
        <v>5525.83</v>
      </c>
      <c r="G27" s="19"/>
    </row>
    <row r="28" spans="1:7" x14ac:dyDescent="0.25">
      <c r="A28" s="7" t="s">
        <v>47</v>
      </c>
      <c r="B28" s="9" t="s">
        <v>121</v>
      </c>
      <c r="C28" s="22" t="s">
        <v>30</v>
      </c>
      <c r="D28" s="22"/>
      <c r="E28" s="8">
        <v>15651.9</v>
      </c>
      <c r="G28" s="19"/>
    </row>
    <row r="29" spans="1:7" x14ac:dyDescent="0.25">
      <c r="A29" s="7" t="s">
        <v>29</v>
      </c>
      <c r="B29" s="9" t="s">
        <v>121</v>
      </c>
      <c r="C29" s="22" t="s">
        <v>30</v>
      </c>
      <c r="D29" s="22"/>
      <c r="E29" s="8">
        <f>3801.91+2099.11</f>
        <v>5901.02</v>
      </c>
      <c r="G29" s="19"/>
    </row>
    <row r="30" spans="1:7" x14ac:dyDescent="0.25">
      <c r="A30" s="42" t="s">
        <v>113</v>
      </c>
      <c r="B30" s="43" t="s">
        <v>117</v>
      </c>
      <c r="C30" s="44" t="s">
        <v>49</v>
      </c>
      <c r="D30" s="44">
        <v>2</v>
      </c>
      <c r="E30" s="8">
        <f>D30*286.24</f>
        <v>572.48</v>
      </c>
      <c r="G30" s="19"/>
    </row>
    <row r="31" spans="1:7" s="38" customFormat="1" ht="30" x14ac:dyDescent="0.25">
      <c r="A31" s="34" t="s">
        <v>114</v>
      </c>
      <c r="B31" s="35" t="s">
        <v>117</v>
      </c>
      <c r="C31" s="36" t="s">
        <v>49</v>
      </c>
      <c r="D31" s="36">
        <v>16</v>
      </c>
      <c r="E31" s="8">
        <f t="shared" ref="E31:E33" si="0">D31*286.24</f>
        <v>4579.84</v>
      </c>
    </row>
    <row r="32" spans="1:7" ht="30" x14ac:dyDescent="0.25">
      <c r="A32" s="14" t="s">
        <v>115</v>
      </c>
      <c r="B32" s="35" t="s">
        <v>118</v>
      </c>
      <c r="C32" s="22" t="s">
        <v>49</v>
      </c>
      <c r="D32" s="22">
        <v>2</v>
      </c>
      <c r="E32" s="8">
        <f t="shared" si="0"/>
        <v>572.48</v>
      </c>
      <c r="G32" s="19"/>
    </row>
    <row r="33" spans="1:8" ht="30" x14ac:dyDescent="0.25">
      <c r="A33" s="14" t="s">
        <v>116</v>
      </c>
      <c r="B33" s="9" t="s">
        <v>118</v>
      </c>
      <c r="C33" s="22" t="s">
        <v>49</v>
      </c>
      <c r="D33" s="25">
        <v>8</v>
      </c>
      <c r="E33" s="8">
        <f t="shared" si="0"/>
        <v>2289.92</v>
      </c>
      <c r="G33" s="19"/>
    </row>
    <row r="34" spans="1:8" x14ac:dyDescent="0.25">
      <c r="A34" s="14"/>
      <c r="B34" s="9"/>
      <c r="C34" s="22"/>
      <c r="D34" s="25"/>
      <c r="E34" s="8"/>
      <c r="G34" s="19"/>
    </row>
    <row r="35" spans="1:8" x14ac:dyDescent="0.25">
      <c r="A35" s="20" t="s">
        <v>37</v>
      </c>
      <c r="B35" s="10"/>
      <c r="C35" s="11"/>
      <c r="D35" s="11">
        <f>SUM(D30:D34)</f>
        <v>28</v>
      </c>
      <c r="E35" s="12">
        <f>SUM(E22:E34)</f>
        <v>385825.53799999994</v>
      </c>
    </row>
    <row r="36" spans="1:8" ht="14.45" customHeight="1" x14ac:dyDescent="0.25"/>
    <row r="37" spans="1:8" ht="31.5" customHeight="1" x14ac:dyDescent="0.25">
      <c r="A37" s="64" t="s">
        <v>122</v>
      </c>
      <c r="B37" s="64"/>
      <c r="C37" s="64"/>
      <c r="D37" s="64"/>
      <c r="E37" s="64"/>
    </row>
    <row r="38" spans="1:8" ht="33" customHeight="1" x14ac:dyDescent="0.25">
      <c r="A38" s="52" t="s">
        <v>21</v>
      </c>
      <c r="B38" s="52"/>
      <c r="C38" s="52"/>
      <c r="D38" s="52"/>
      <c r="E38" s="52"/>
      <c r="F38" s="13"/>
      <c r="G38" s="13"/>
      <c r="H38" s="15"/>
    </row>
    <row r="39" spans="1:8" ht="18" customHeight="1" x14ac:dyDescent="0.25">
      <c r="A39" s="52" t="s">
        <v>20</v>
      </c>
      <c r="B39" s="52"/>
      <c r="C39" s="52"/>
      <c r="D39" s="52"/>
      <c r="E39" s="52"/>
    </row>
    <row r="40" spans="1:8" x14ac:dyDescent="0.25">
      <c r="A40" s="52"/>
      <c r="B40" s="52"/>
      <c r="C40" s="52"/>
      <c r="D40" s="52"/>
      <c r="E40" s="52"/>
    </row>
    <row r="41" spans="1:8" x14ac:dyDescent="0.25">
      <c r="A41" s="62" t="s">
        <v>5</v>
      </c>
      <c r="B41" s="62"/>
      <c r="C41" s="62"/>
      <c r="D41" s="62"/>
      <c r="E41" s="62"/>
    </row>
    <row r="42" spans="1:8" x14ac:dyDescent="0.25">
      <c r="A42" s="52" t="s">
        <v>18</v>
      </c>
      <c r="B42" s="52"/>
      <c r="C42" s="52"/>
      <c r="D42" s="52"/>
      <c r="E42" s="52"/>
    </row>
    <row r="43" spans="1:8" x14ac:dyDescent="0.25">
      <c r="A43" s="65" t="s">
        <v>52</v>
      </c>
      <c r="B43" s="65"/>
      <c r="C43" s="65"/>
      <c r="D43" s="65"/>
      <c r="E43" s="5"/>
    </row>
    <row r="44" spans="1:8" x14ac:dyDescent="0.25">
      <c r="B44" s="66" t="s">
        <v>19</v>
      </c>
      <c r="C44" s="66"/>
      <c r="D44" s="66"/>
      <c r="E44" s="6" t="s">
        <v>6</v>
      </c>
    </row>
    <row r="45" spans="1:8" x14ac:dyDescent="0.25">
      <c r="A45" s="49"/>
      <c r="B45" s="49"/>
      <c r="C45" s="49"/>
      <c r="D45" s="49"/>
      <c r="E45" s="49"/>
    </row>
    <row r="46" spans="1:8" x14ac:dyDescent="0.25">
      <c r="A46" s="65" t="s">
        <v>31</v>
      </c>
      <c r="B46" s="65"/>
      <c r="C46" s="65"/>
      <c r="D46" s="65"/>
      <c r="E46" s="5"/>
    </row>
    <row r="47" spans="1:8" x14ac:dyDescent="0.25">
      <c r="B47" s="66" t="s">
        <v>19</v>
      </c>
      <c r="C47" s="66"/>
      <c r="D47" s="66"/>
      <c r="E47" s="6" t="s">
        <v>6</v>
      </c>
    </row>
    <row r="48" spans="1:8" x14ac:dyDescent="0.25">
      <c r="A48" s="48" t="s">
        <v>77</v>
      </c>
      <c r="B48" s="47"/>
      <c r="C48" s="47"/>
      <c r="D48" s="47"/>
      <c r="E48" s="6"/>
    </row>
    <row r="49" spans="1:2" x14ac:dyDescent="0.25">
      <c r="A49" s="13" t="s">
        <v>32</v>
      </c>
    </row>
    <row r="50" spans="1:2" x14ac:dyDescent="0.25">
      <c r="A50" s="2" t="s">
        <v>38</v>
      </c>
      <c r="B50" s="23">
        <f>'3кв'!B56</f>
        <v>-1310.0339999999851</v>
      </c>
    </row>
    <row r="51" spans="1:2" x14ac:dyDescent="0.25">
      <c r="A51" s="2" t="s">
        <v>123</v>
      </c>
      <c r="B51" s="16"/>
    </row>
    <row r="52" spans="1:2" x14ac:dyDescent="0.25">
      <c r="A52" s="2" t="s">
        <v>34</v>
      </c>
      <c r="B52" s="17">
        <v>420767.63</v>
      </c>
    </row>
    <row r="53" spans="1:2" x14ac:dyDescent="0.25">
      <c r="B53" s="17"/>
    </row>
    <row r="54" spans="1:2" x14ac:dyDescent="0.25">
      <c r="B54" s="17"/>
    </row>
    <row r="55" spans="1:2" ht="30" x14ac:dyDescent="0.25">
      <c r="A55" s="51" t="s">
        <v>35</v>
      </c>
      <c r="B55" s="17">
        <f>E35</f>
        <v>385825.53799999994</v>
      </c>
    </row>
    <row r="56" spans="1:2" x14ac:dyDescent="0.25">
      <c r="A56" s="18" t="s">
        <v>33</v>
      </c>
      <c r="B56" s="23">
        <f>B50+B52+B53+B54-B55</f>
        <v>33632.058000000077</v>
      </c>
    </row>
  </sheetData>
  <mergeCells count="28">
    <mergeCell ref="A43:D43"/>
    <mergeCell ref="B44:D44"/>
    <mergeCell ref="A46:D46"/>
    <mergeCell ref="B47:D47"/>
    <mergeCell ref="A37:E37"/>
    <mergeCell ref="A38:E38"/>
    <mergeCell ref="A39:E39"/>
    <mergeCell ref="A40:E40"/>
    <mergeCell ref="A41:E41"/>
    <mergeCell ref="A42:E42"/>
    <mergeCell ref="A15:E15"/>
    <mergeCell ref="A16:E16"/>
    <mergeCell ref="A17:E17"/>
    <mergeCell ref="A18:E18"/>
    <mergeCell ref="A19:E19"/>
    <mergeCell ref="A20:E20"/>
    <mergeCell ref="A9:E9"/>
    <mergeCell ref="A10:E10"/>
    <mergeCell ref="A11:E11"/>
    <mergeCell ref="A12:E12"/>
    <mergeCell ref="A13:E13"/>
    <mergeCell ref="A14:E14"/>
    <mergeCell ref="A1:E1"/>
    <mergeCell ref="A2:E2"/>
    <mergeCell ref="A3:E3"/>
    <mergeCell ref="A6:E6"/>
    <mergeCell ref="A7:E7"/>
    <mergeCell ref="A8:E8"/>
  </mergeCells>
  <printOptions horizontalCentered="1"/>
  <pageMargins left="0.31496062992125984" right="0.31496062992125984" top="0.55118110236220474" bottom="0.59055118110236227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view="pageBreakPreview" topLeftCell="A31" zoomScaleSheetLayoutView="100" workbookViewId="0">
      <selection activeCell="C26" sqref="C26"/>
    </sheetView>
  </sheetViews>
  <sheetFormatPr defaultRowHeight="15.75" x14ac:dyDescent="0.25"/>
  <cols>
    <col min="1" max="1" width="10.5703125" style="1" customWidth="1"/>
    <col min="2" max="2" width="64.140625" style="1" customWidth="1"/>
    <col min="3" max="3" width="16.140625" style="1" customWidth="1"/>
    <col min="4" max="4" width="11.85546875" style="1" customWidth="1"/>
    <col min="5" max="5" width="14.7109375" style="1" customWidth="1"/>
    <col min="6" max="6" width="12.42578125" style="1" customWidth="1"/>
    <col min="7" max="7" width="12" style="1" customWidth="1"/>
    <col min="8" max="8" width="13.5703125" style="1" customWidth="1"/>
    <col min="9" max="16384" width="9.140625" style="1"/>
  </cols>
  <sheetData>
    <row r="1" spans="1:4" x14ac:dyDescent="0.25">
      <c r="A1" s="67" t="s">
        <v>87</v>
      </c>
      <c r="B1" s="67"/>
      <c r="C1" s="67"/>
      <c r="D1" s="68"/>
    </row>
    <row r="2" spans="1:4" x14ac:dyDescent="0.25">
      <c r="A2" s="69" t="s">
        <v>88</v>
      </c>
      <c r="B2" s="69"/>
      <c r="C2" s="69"/>
      <c r="D2" s="70"/>
    </row>
    <row r="3" spans="1:4" x14ac:dyDescent="0.25">
      <c r="A3" s="69" t="s">
        <v>89</v>
      </c>
      <c r="B3" s="69"/>
      <c r="C3" s="69"/>
      <c r="D3" s="70"/>
    </row>
    <row r="4" spans="1:4" x14ac:dyDescent="0.25">
      <c r="A4" s="67" t="s">
        <v>112</v>
      </c>
      <c r="B4" s="67"/>
      <c r="C4" s="67"/>
      <c r="D4" s="68"/>
    </row>
    <row r="5" spans="1:4" x14ac:dyDescent="0.25">
      <c r="A5" s="71"/>
      <c r="B5" s="71"/>
      <c r="C5" s="71"/>
    </row>
    <row r="6" spans="1:4" x14ac:dyDescent="0.25">
      <c r="A6" s="70"/>
      <c r="B6" s="72" t="s">
        <v>90</v>
      </c>
      <c r="C6" s="73">
        <f>'1кв'!B48</f>
        <v>145773.49</v>
      </c>
      <c r="D6" s="74"/>
    </row>
    <row r="7" spans="1:4" x14ac:dyDescent="0.25">
      <c r="A7" s="75" t="s">
        <v>91</v>
      </c>
      <c r="B7" s="72" t="s">
        <v>124</v>
      </c>
      <c r="C7" s="73"/>
      <c r="D7" s="74"/>
    </row>
    <row r="8" spans="1:4" x14ac:dyDescent="0.25">
      <c r="A8" s="70"/>
      <c r="B8" s="76" t="s">
        <v>92</v>
      </c>
      <c r="C8" s="73"/>
      <c r="D8" s="74"/>
    </row>
    <row r="9" spans="1:4" x14ac:dyDescent="0.25">
      <c r="A9" s="70"/>
      <c r="B9" s="77" t="s">
        <v>127</v>
      </c>
      <c r="C9" s="73"/>
      <c r="D9" s="74"/>
    </row>
    <row r="10" spans="1:4" x14ac:dyDescent="0.25">
      <c r="A10" s="70"/>
      <c r="B10" s="77" t="s">
        <v>125</v>
      </c>
      <c r="C10" s="73"/>
      <c r="D10" s="74"/>
    </row>
    <row r="11" spans="1:4" x14ac:dyDescent="0.25">
      <c r="A11" s="70"/>
      <c r="B11" s="77" t="s">
        <v>126</v>
      </c>
      <c r="C11" s="73"/>
      <c r="D11" s="74"/>
    </row>
    <row r="12" spans="1:4" x14ac:dyDescent="0.25">
      <c r="A12" s="70"/>
      <c r="B12" s="77" t="s">
        <v>128</v>
      </c>
      <c r="C12" s="73"/>
      <c r="D12" s="74"/>
    </row>
    <row r="13" spans="1:4" x14ac:dyDescent="0.25">
      <c r="B13" s="78" t="s">
        <v>93</v>
      </c>
      <c r="C13" s="79">
        <f>'1кв'!B50+'2кв'!B52+'3кв'!B52+'4кв'!B52</f>
        <v>1696072.3599999999</v>
      </c>
      <c r="D13" s="80"/>
    </row>
    <row r="14" spans="1:4" ht="31.5" x14ac:dyDescent="0.25">
      <c r="B14" s="77" t="s">
        <v>94</v>
      </c>
      <c r="C14" s="79">
        <f>'1кв'!B51+'2кв'!B53+'3кв'!B53+'4кв'!B53</f>
        <v>2800</v>
      </c>
      <c r="D14" s="80"/>
    </row>
    <row r="15" spans="1:4" x14ac:dyDescent="0.25">
      <c r="B15" s="77" t="s">
        <v>95</v>
      </c>
      <c r="C15" s="79">
        <f>'1кв'!B52+'2кв'!B54+'3кв'!B54</f>
        <v>2640</v>
      </c>
      <c r="D15" s="80"/>
    </row>
    <row r="16" spans="1:4" ht="31.5" x14ac:dyDescent="0.25">
      <c r="B16" s="77" t="s">
        <v>96</v>
      </c>
      <c r="C16" s="79">
        <f>'1кв'!B53+'2кв'!B55</f>
        <v>1800</v>
      </c>
      <c r="D16" s="80"/>
    </row>
    <row r="17" spans="1:7" x14ac:dyDescent="0.25">
      <c r="A17" s="81"/>
      <c r="B17" s="78" t="s">
        <v>97</v>
      </c>
      <c r="C17" s="82">
        <f>SUM(C13:C16)</f>
        <v>1703312.3599999999</v>
      </c>
      <c r="D17" s="74"/>
    </row>
    <row r="18" spans="1:7" x14ac:dyDescent="0.25">
      <c r="B18" s="83"/>
      <c r="C18" s="83"/>
      <c r="D18" s="84"/>
    </row>
    <row r="19" spans="1:7" ht="17.25" customHeight="1" x14ac:dyDescent="0.25">
      <c r="A19" s="85" t="s">
        <v>98</v>
      </c>
      <c r="B19" s="86" t="s">
        <v>41</v>
      </c>
      <c r="C19" s="79">
        <f>'1кв'!E22+'2кв'!E22+'3кв'!E22+'4кв'!E22</f>
        <v>880059.35399999982</v>
      </c>
      <c r="D19" s="84"/>
    </row>
    <row r="20" spans="1:7" x14ac:dyDescent="0.25">
      <c r="A20" s="85"/>
      <c r="B20" s="101" t="s">
        <v>44</v>
      </c>
      <c r="C20" s="79">
        <f>'1кв'!E23+'2кв'!E23+'3кв'!E23+'4кв'!E23</f>
        <v>0</v>
      </c>
      <c r="D20" s="84"/>
    </row>
    <row r="21" spans="1:7" ht="15" customHeight="1" x14ac:dyDescent="0.25">
      <c r="A21" s="85"/>
      <c r="B21" s="87" t="s">
        <v>36</v>
      </c>
      <c r="C21" s="79">
        <f>'1кв'!E24+'2кв'!E24+'3кв'!E24+'4кв'!E24</f>
        <v>333103.06799999997</v>
      </c>
      <c r="D21" s="84"/>
    </row>
    <row r="22" spans="1:7" x14ac:dyDescent="0.25">
      <c r="A22" s="85"/>
      <c r="B22" s="77" t="s">
        <v>46</v>
      </c>
      <c r="C22" s="79">
        <f>'1кв'!E25+'2кв'!E25+'3кв'!E25+'4кв'!E25</f>
        <v>144284.75</v>
      </c>
      <c r="D22" s="84"/>
    </row>
    <row r="23" spans="1:7" x14ac:dyDescent="0.25">
      <c r="A23" s="85"/>
      <c r="B23" s="77" t="s">
        <v>48</v>
      </c>
      <c r="C23" s="79">
        <f>'1кв'!E26+'2кв'!E26+'3кв'!E26+'4кв'!E26</f>
        <v>110081.22</v>
      </c>
      <c r="D23" s="84"/>
    </row>
    <row r="24" spans="1:7" x14ac:dyDescent="0.25">
      <c r="A24" s="85"/>
      <c r="B24" s="77" t="s">
        <v>45</v>
      </c>
      <c r="C24" s="79">
        <f>'1кв'!E27+'2кв'!E27+'3кв'!E27+'4кв'!E27</f>
        <v>48510.95</v>
      </c>
      <c r="D24" s="84"/>
    </row>
    <row r="25" spans="1:7" x14ac:dyDescent="0.25">
      <c r="A25" s="85"/>
      <c r="B25" s="77" t="s">
        <v>47</v>
      </c>
      <c r="C25" s="79">
        <f>'1кв'!E28+'2кв'!E28+'3кв'!E28+'4кв'!E28</f>
        <v>40180.629999999997</v>
      </c>
      <c r="D25" s="84"/>
    </row>
    <row r="26" spans="1:7" x14ac:dyDescent="0.25">
      <c r="B26" s="77" t="s">
        <v>29</v>
      </c>
      <c r="C26" s="79">
        <f>'1кв'!E29+'2кв'!E29+'3кв'!E29+'4кв'!E29</f>
        <v>47237.740000000005</v>
      </c>
      <c r="D26" s="84"/>
      <c r="E26" s="88"/>
    </row>
    <row r="27" spans="1:7" x14ac:dyDescent="0.25">
      <c r="A27" s="85"/>
      <c r="B27" s="89" t="s">
        <v>129</v>
      </c>
      <c r="C27" s="90">
        <f>'1кв'!E32+'2кв'!E31+'2кв'!E32+'2кв'!E33+'2кв'!E34+'3кв'!E32+'3кв'!E33+'4кв'!E30+'4кв'!E31+'4кв'!E32+'4кв'!E33</f>
        <v>36590.5</v>
      </c>
      <c r="D27" s="84"/>
    </row>
    <row r="28" spans="1:7" x14ac:dyDescent="0.25">
      <c r="A28" s="85"/>
      <c r="B28" s="76" t="s">
        <v>99</v>
      </c>
      <c r="C28" s="90">
        <f>SUM(C30:C35)</f>
        <v>175405.58000000002</v>
      </c>
      <c r="D28" s="84"/>
    </row>
    <row r="29" spans="1:7" x14ac:dyDescent="0.25">
      <c r="A29" s="85"/>
      <c r="B29" s="76" t="s">
        <v>92</v>
      </c>
      <c r="C29" s="90"/>
      <c r="D29" s="84"/>
      <c r="G29" s="88"/>
    </row>
    <row r="30" spans="1:7" ht="31.5" x14ac:dyDescent="0.25">
      <c r="A30" s="85"/>
      <c r="B30" s="91" t="s">
        <v>100</v>
      </c>
      <c r="C30" s="92">
        <f>'1кв'!E30</f>
        <v>1866</v>
      </c>
      <c r="D30" s="84"/>
    </row>
    <row r="31" spans="1:7" x14ac:dyDescent="0.25">
      <c r="A31" s="85"/>
      <c r="B31" s="91" t="s">
        <v>130</v>
      </c>
      <c r="C31" s="92">
        <f>'1кв'!E31</f>
        <v>118018</v>
      </c>
      <c r="D31" s="84"/>
    </row>
    <row r="32" spans="1:7" x14ac:dyDescent="0.25">
      <c r="A32" s="85"/>
      <c r="B32" s="91" t="s">
        <v>131</v>
      </c>
      <c r="C32" s="92">
        <f>'2кв'!E30</f>
        <v>12900</v>
      </c>
      <c r="D32" s="84"/>
    </row>
    <row r="33" spans="1:5" x14ac:dyDescent="0.25">
      <c r="A33" s="85"/>
      <c r="B33" s="91" t="s">
        <v>132</v>
      </c>
      <c r="C33" s="92">
        <f>'3кв'!E30</f>
        <v>15800</v>
      </c>
      <c r="D33" s="84"/>
    </row>
    <row r="34" spans="1:5" x14ac:dyDescent="0.25">
      <c r="A34" s="85"/>
      <c r="B34" s="91" t="s">
        <v>133</v>
      </c>
      <c r="C34" s="92">
        <f>'3кв'!E31</f>
        <v>26821.58</v>
      </c>
      <c r="D34" s="84"/>
    </row>
    <row r="35" spans="1:5" x14ac:dyDescent="0.25">
      <c r="A35" s="85"/>
      <c r="B35" s="91"/>
      <c r="C35" s="92"/>
      <c r="D35" s="84"/>
    </row>
    <row r="36" spans="1:5" x14ac:dyDescent="0.25">
      <c r="B36" s="93" t="s">
        <v>101</v>
      </c>
      <c r="C36" s="94">
        <f>SUM(C19:C28)</f>
        <v>1815453.7919999997</v>
      </c>
      <c r="D36" s="84"/>
      <c r="E36" s="88"/>
    </row>
    <row r="37" spans="1:5" x14ac:dyDescent="0.25">
      <c r="B37" s="93" t="s">
        <v>102</v>
      </c>
      <c r="C37" s="95">
        <f>C6+C17-C36</f>
        <v>33632.058000000194</v>
      </c>
      <c r="D37" s="84"/>
    </row>
    <row r="38" spans="1:5" x14ac:dyDescent="0.25">
      <c r="B38" s="75"/>
      <c r="C38" s="75"/>
      <c r="D38" s="84"/>
    </row>
    <row r="39" spans="1:5" x14ac:dyDescent="0.25">
      <c r="B39" s="96" t="s">
        <v>103</v>
      </c>
      <c r="C39" s="96"/>
      <c r="D39" s="84"/>
    </row>
    <row r="40" spans="1:5" x14ac:dyDescent="0.25">
      <c r="B40" s="96" t="s">
        <v>104</v>
      </c>
      <c r="C40" s="97">
        <v>184027.95</v>
      </c>
      <c r="D40" s="84"/>
    </row>
    <row r="41" spans="1:5" x14ac:dyDescent="0.25">
      <c r="B41" s="98" t="s">
        <v>105</v>
      </c>
      <c r="C41" s="99">
        <v>231274.02</v>
      </c>
      <c r="D41" s="84"/>
    </row>
    <row r="42" spans="1:5" x14ac:dyDescent="0.25">
      <c r="B42" s="96" t="s">
        <v>106</v>
      </c>
      <c r="C42" s="100">
        <f>C41-C40</f>
        <v>47246.069999999978</v>
      </c>
      <c r="D42" s="84"/>
    </row>
    <row r="43" spans="1:5" x14ac:dyDescent="0.25">
      <c r="B43" s="75"/>
      <c r="C43" s="75"/>
      <c r="D43" s="84"/>
    </row>
    <row r="44" spans="1:5" x14ac:dyDescent="0.25">
      <c r="A44" s="1" t="s">
        <v>107</v>
      </c>
      <c r="B44" s="75" t="s">
        <v>108</v>
      </c>
      <c r="C44" s="75"/>
      <c r="D44" s="84"/>
    </row>
    <row r="45" spans="1:5" x14ac:dyDescent="0.25">
      <c r="B45" s="75" t="s">
        <v>109</v>
      </c>
      <c r="C45" s="75"/>
      <c r="D45" s="84"/>
    </row>
    <row r="46" spans="1:5" x14ac:dyDescent="0.25">
      <c r="B46" s="75" t="s">
        <v>110</v>
      </c>
      <c r="C46" s="75"/>
      <c r="D46" s="84"/>
    </row>
    <row r="47" spans="1:5" x14ac:dyDescent="0.25">
      <c r="B47" s="75"/>
      <c r="C47" s="75"/>
      <c r="D47" s="84"/>
    </row>
    <row r="48" spans="1:5" x14ac:dyDescent="0.25">
      <c r="B48" s="75" t="s">
        <v>111</v>
      </c>
      <c r="C48" s="75"/>
      <c r="D48" s="84"/>
    </row>
    <row r="49" spans="2:4" x14ac:dyDescent="0.25">
      <c r="B49" s="75"/>
      <c r="C49" s="75"/>
      <c r="D49" s="84"/>
    </row>
    <row r="50" spans="2:4" x14ac:dyDescent="0.25">
      <c r="B50" s="75"/>
      <c r="C50" s="75"/>
      <c r="D50" s="84"/>
    </row>
  </sheetData>
  <mergeCells count="6">
    <mergeCell ref="A1:C1"/>
    <mergeCell ref="A2:C2"/>
    <mergeCell ref="A3:C3"/>
    <mergeCell ref="A4:C4"/>
    <mergeCell ref="A5:C5"/>
    <mergeCell ref="B18:C18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2025-02-27T08:45:36Z</dcterms:modified>
</cp:coreProperties>
</file>